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60" windowWidth="25600" windowHeight="14740" activeTab="0"/>
  </bookViews>
  <sheets>
    <sheet name="Costs" sheetId="1" r:id="rId1"/>
  </sheets>
  <definedNames>
    <definedName name="BanquetLB">'Costs'!$B$15</definedName>
    <definedName name="BanquetUB">'Costs'!$D$15</definedName>
    <definedName name="BodyCountLB">'Costs'!$B$13</definedName>
    <definedName name="BodyCountUB">'Costs'!$D$13</definedName>
    <definedName name="ConfRegLB">'Costs'!$B$9</definedName>
    <definedName name="ConfRegPDLB">'Costs'!$C$9</definedName>
    <definedName name="ConfRegPDUB">'Costs'!$E$9</definedName>
    <definedName name="ConfRegUB">'Costs'!$D$9</definedName>
    <definedName name="EMNLPRegLB">'Costs'!#REF!</definedName>
    <definedName name="EMNLPRegPDLB">'Costs'!#REF!</definedName>
    <definedName name="EMNLPRegPDUB">'Costs'!#REF!</definedName>
    <definedName name="EMNLPRegUB">'Costs'!#REF!</definedName>
    <definedName name="ExchangeRate">'Costs'!$C$6</definedName>
    <definedName name="PersonDaysLB">'Costs'!$C$12</definedName>
    <definedName name="PersonDaysUB">'Costs'!$E$12</definedName>
    <definedName name="_xlnm.Print_Area" localSheetId="0">'Costs'!$A$2:$F$116</definedName>
    <definedName name="StudentLunchLB">'Costs'!$B$16</definedName>
    <definedName name="StudentLunchUB">'Costs'!$D$16</definedName>
    <definedName name="TutorialRegLB">'Costs'!$B$11</definedName>
    <definedName name="TutorialRegPBUB">'Costs'!$E$11</definedName>
    <definedName name="TutorialRegPDLB">'Costs'!$C$11</definedName>
    <definedName name="TutorialRegPDUB">'Costs'!$E$11</definedName>
    <definedName name="TutorialRegUB">'Costs'!$D$11</definedName>
    <definedName name="WorkshopRegLB">'Costs'!$B$10</definedName>
    <definedName name="WorkshopRegPDLB">'Costs'!$C$10</definedName>
    <definedName name="WorkshopRegPDUB">'Costs'!$E$10</definedName>
    <definedName name="WorkshopRegUB">'Costs'!$D$10</definedName>
  </definedNames>
  <calcPr fullCalcOnLoad="1"/>
</workbook>
</file>

<file path=xl/sharedStrings.xml><?xml version="1.0" encoding="utf-8"?>
<sst xmlns="http://schemas.openxmlformats.org/spreadsheetml/2006/main" count="150" uniqueCount="141">
  <si>
    <t>Likely local exhibitors</t>
  </si>
  <si>
    <t>Student lunch</t>
  </si>
  <si>
    <t>CONFERENCE VENUE</t>
  </si>
  <si>
    <t>FLAT COST</t>
  </si>
  <si>
    <t>PER PERSON COST</t>
  </si>
  <si>
    <t>Web site fee</t>
  </si>
  <si>
    <t>Audio-visual equipment</t>
  </si>
  <si>
    <t xml:space="preserve">Opening reception </t>
  </si>
  <si>
    <t>Poster board rentals and moving costs</t>
  </si>
  <si>
    <t>Miscellaneous materials</t>
  </si>
  <si>
    <t>Local signage</t>
  </si>
  <si>
    <t>Refreshments for breaks, main conference</t>
  </si>
  <si>
    <t>Refreshments for breaks, tutorials</t>
  </si>
  <si>
    <t>Internet access at conference venue</t>
  </si>
  <si>
    <t>Including webmaster, web design fee, if applicable</t>
  </si>
  <si>
    <t>Auditorium rental, main conference, 3 days</t>
  </si>
  <si>
    <t>Room rentals, main conference, 3 days</t>
  </si>
  <si>
    <t>Room rentals, tutorials, 1 day</t>
  </si>
  <si>
    <t>Computing equipment purchase</t>
  </si>
  <si>
    <t>Data projector, screen, and sound in each room</t>
  </si>
  <si>
    <t>TOTAL ESTIMATED LOCAL EXPENSES</t>
  </si>
  <si>
    <t>TOTAL ESTIMATED LOCAL EXPENSES, USD</t>
  </si>
  <si>
    <t>TOTAL ESTIMATED LOCAL EXPENSES, per person-day</t>
  </si>
  <si>
    <t>TOTAL ESTIMATED LOCAL EXPENSES, per person-day, USD</t>
  </si>
  <si>
    <t>TOTAL ESTIMATED LOCAL EXPENSES, per person, USD</t>
  </si>
  <si>
    <r>
      <t xml:space="preserve">Note that we are only asking for an initial estimate.  This is not yet the conference budget.  FILL IN YELLOW AND BLUE AREAS ONLY.  Yellow cells </t>
    </r>
    <r>
      <rPr>
        <b/>
        <i/>
        <sz val="10"/>
        <rFont val="Optima"/>
        <family val="0"/>
      </rPr>
      <t>must</t>
    </r>
    <r>
      <rPr>
        <b/>
        <sz val="10"/>
        <rFont val="Optima"/>
        <family val="0"/>
      </rPr>
      <t xml:space="preserve"> be filled in (or explain if not).  Blue cells may be </t>
    </r>
    <r>
      <rPr>
        <b/>
        <i/>
        <sz val="10"/>
        <rFont val="Optima"/>
        <family val="0"/>
      </rPr>
      <t>optionally</t>
    </r>
    <r>
      <rPr>
        <b/>
        <sz val="10"/>
        <rFont val="Optima"/>
        <family val="0"/>
      </rPr>
      <t xml:space="preserve"> filled in or changed.  </t>
    </r>
    <r>
      <rPr>
        <b/>
        <sz val="10"/>
        <color indexed="10"/>
        <rFont val="Optima"/>
        <family val="0"/>
      </rPr>
      <t xml:space="preserve">Never change a white or green cell!  </t>
    </r>
    <r>
      <rPr>
        <sz val="10"/>
        <color indexed="8"/>
        <rFont val="Optima"/>
        <family val="0"/>
      </rPr>
      <t>For help with this template, contact Graeme Hirst (</t>
    </r>
    <r>
      <rPr>
        <i/>
        <sz val="10"/>
        <color indexed="8"/>
        <rFont val="Optima"/>
        <family val="0"/>
      </rPr>
      <t>gh@cs.toronto.edu</t>
    </r>
    <r>
      <rPr>
        <sz val="10"/>
        <color indexed="8"/>
        <rFont val="Optima"/>
        <family val="0"/>
      </rPr>
      <t>) and Priscilla Rasmussen (</t>
    </r>
    <r>
      <rPr>
        <i/>
        <sz val="10"/>
        <color indexed="8"/>
        <rFont val="Optima"/>
        <family val="0"/>
      </rPr>
      <t>acl@aclweb.org</t>
    </r>
    <r>
      <rPr>
        <sz val="10"/>
        <color indexed="8"/>
        <rFont val="Optima"/>
        <family val="0"/>
      </rPr>
      <t>).  Please report spreadsheet bugs or problems to Graeme Hirst.</t>
    </r>
  </si>
  <si>
    <t>DEFINE CONSTANTS</t>
  </si>
  <si>
    <t>LOWER-BOUND TOTAL COST</t>
  </si>
  <si>
    <t>UPPER-BOUND TOTAL COST</t>
  </si>
  <si>
    <t>Lower bound</t>
  </si>
  <si>
    <t>Upper bound</t>
  </si>
  <si>
    <t>Subevent</t>
  </si>
  <si>
    <t>Including box handling charges, storage fees, security, set-up and breakdown fees</t>
  </si>
  <si>
    <t>Likely local sponsors</t>
  </si>
  <si>
    <t>Number of registrants</t>
  </si>
  <si>
    <t>Number of registrants</t>
  </si>
  <si>
    <t>Optional but strongly recommended</t>
  </si>
  <si>
    <t>Only if not within walking distance</t>
  </si>
  <si>
    <t>Other (explain)</t>
  </si>
  <si>
    <t>Staffing personnel during conference</t>
  </si>
  <si>
    <t>Conference management fee</t>
  </si>
  <si>
    <t>POTENTIAL LOCAL INCOME</t>
  </si>
  <si>
    <t>COMMENTS</t>
  </si>
  <si>
    <t>TOTAL ESTIMATED LOCAL EXPENSES, per person</t>
  </si>
  <si>
    <t>Main conference, 3 days</t>
  </si>
  <si>
    <t>Tutorials, half a day</t>
  </si>
  <si>
    <t>Total number of person days</t>
  </si>
  <si>
    <t>Person days</t>
  </si>
  <si>
    <t>Number of student lunch</t>
  </si>
  <si>
    <t>TOTAL ESTIMATED LOCAL EXPENSES, per person-day, USD</t>
  </si>
  <si>
    <t>Total body count</t>
  </si>
  <si>
    <t>Subtotal, administration and supplies</t>
  </si>
  <si>
    <t>Subtotal, administration and supplies, USD</t>
  </si>
  <si>
    <t>Explain your estimates in your bid: likely sources, commitments already in hand, etc.</t>
  </si>
  <si>
    <t>ADMINISTRATIVE MEETINGS</t>
  </si>
  <si>
    <t>TOTAL ESTIMATED LOCAL EXPENSES</t>
  </si>
  <si>
    <t>TOTAL ESTIMATED LOCAL EXPENSES, USD</t>
  </si>
  <si>
    <t>Computing equipment rental</t>
  </si>
  <si>
    <t>Breakfast, main conference</t>
  </si>
  <si>
    <t>Breakfast, tutorials</t>
  </si>
  <si>
    <t>Admin personnel before conference</t>
  </si>
  <si>
    <t>Other equipment rental (explain)</t>
  </si>
  <si>
    <t xml:space="preserve"> </t>
  </si>
  <si>
    <t>Venue setup fees</t>
  </si>
  <si>
    <t>Supply total-cost formulas</t>
  </si>
  <si>
    <t>Space rental</t>
  </si>
  <si>
    <t>Food</t>
  </si>
  <si>
    <t>Entertainment</t>
  </si>
  <si>
    <t>Transportation</t>
  </si>
  <si>
    <t>Subtotal, venue costs</t>
  </si>
  <si>
    <t xml:space="preserve"> Subtotal, venue costs, USD</t>
  </si>
  <si>
    <t>Average venue cost per person per day</t>
  </si>
  <si>
    <t>Average venue cost per person per day, USD</t>
  </si>
  <si>
    <t>If purchase is necessary or preferable to rental, explain in your bid why that is so.  Explain what the use of the equipment will be after the conference and the recovery of the value of the equipment by ACL.</t>
  </si>
  <si>
    <t>If necessary.</t>
  </si>
  <si>
    <t>If venue costs are a function of spending on food and beverage, give details in your bid and insert here the costs appropriate for the food and beverage spending computed below.</t>
  </si>
  <si>
    <t>FOOD AND BEVERAGE</t>
  </si>
  <si>
    <t>Subtotal, food and beverage</t>
  </si>
  <si>
    <t>Subtotal, food and beverage, USD</t>
  </si>
  <si>
    <t>Average F+B cost per person per day</t>
  </si>
  <si>
    <t>Average F+B cost per person per day, USD</t>
  </si>
  <si>
    <t>HOTEL COSTS TO PARTICIPANTS</t>
  </si>
  <si>
    <t>LOCAL ADMINISTRATION AND SUPPLIES</t>
  </si>
  <si>
    <t>STUDENT LUNCH</t>
  </si>
  <si>
    <t>Student lunch, USD</t>
  </si>
  <si>
    <t>USE YOUR LOCAL CURRENCY IN ALL YELLOW AND BLUE CELLS.   Local currency prints black, USD prints green.</t>
  </si>
  <si>
    <t>TOTAL ESTIMATED LOCAL EXPENSES, per person, USD</t>
  </si>
  <si>
    <t>Per-person cost of administration and supplies, USD</t>
  </si>
  <si>
    <t>Per-person cost of administration and supplies</t>
  </si>
  <si>
    <t>ADDITIONAL INFORMATION</t>
  </si>
  <si>
    <t>TOTAL ESTIMATED LOCAL EXPENSES, per person-day</t>
  </si>
  <si>
    <t>Wrap-up meeting</t>
  </si>
  <si>
    <t>Subtotal, administrative meetings</t>
  </si>
  <si>
    <t>Subtotal, administrative meetings, USD</t>
  </si>
  <si>
    <t>Lunch meeting in a boardroom for 25 people.</t>
  </si>
  <si>
    <r>
      <rPr>
        <b/>
        <sz val="10"/>
        <color indexed="10"/>
        <rFont val="Optima"/>
        <family val="0"/>
      </rPr>
      <t xml:space="preserve">If prices quoted are not tax-inclusive, or if a tax rebate might be possible, explain the situation in your bid.  Mention whether VAT or other tax must be charged on registration fees. </t>
    </r>
    <r>
      <rPr>
        <sz val="10"/>
        <rFont val="Optima"/>
        <family val="0"/>
      </rPr>
      <t xml:space="preserve"> (Whether the ACL is obliged to pay VAT, GST, sales tax, or the like on purchases and whether taxes must be paid on registration fees varies widely from country to country and state to state.)</t>
    </r>
  </si>
  <si>
    <r>
      <t xml:space="preserve">Many of these costs are independent of size; the others are based on total body count.  This section does </t>
    </r>
    <r>
      <rPr>
        <b/>
        <sz val="10"/>
        <color indexed="8"/>
        <rFont val="Optima"/>
        <family val="0"/>
      </rPr>
      <t>not</t>
    </r>
    <r>
      <rPr>
        <sz val="10"/>
        <color indexed="8"/>
        <rFont val="Optima"/>
        <family val="0"/>
      </rPr>
      <t xml:space="preserve"> include non-local ACL administrative costs (which are assumed to be constant across bids).</t>
    </r>
  </si>
  <si>
    <t>Number of hotel room-nights required to obtain this rate</t>
  </si>
  <si>
    <t>E.g., local team phone, postage, fax, etc. if applicable</t>
  </si>
  <si>
    <t>Room cost to participants (per night) — main conference hotel</t>
  </si>
  <si>
    <t>Room cost to participants (per night) — intermediate-price (budget) hotel</t>
  </si>
  <si>
    <t>Workshops and co-located conferences, 2 days</t>
  </si>
  <si>
    <t>Total number of people attending at least one event.  Estimated as number of main conf registrations plus one-third of workshops and co-located conferences</t>
  </si>
  <si>
    <t>Room rentals, workshops and co-located conferences, 2 days</t>
  </si>
  <si>
    <t>Refreshments for breaks, workshops and co-located confs</t>
  </si>
  <si>
    <t>Breakfast, workshops and co-located conferences</t>
  </si>
  <si>
    <t>Give per-person cost for one coffee break.  The spreadsheet accounts for 2 breaks per day for the appropriate number of days.</t>
  </si>
  <si>
    <r>
      <t>Only</t>
    </r>
    <r>
      <rPr>
        <sz val="10"/>
        <color indexed="8"/>
        <rFont val="Optima"/>
        <family val="0"/>
      </rPr>
      <t xml:space="preserve"> if in a location where hotel rates don't normally include breakfast.  Give per-person cost of one breakfast. The spreadsheet accounts for the appropriate number of days.</t>
    </r>
  </si>
  <si>
    <t>Give proposed conference, venue, city, and dates:</t>
  </si>
  <si>
    <r>
      <t xml:space="preserve">Give name of currency used (e.g., EUR, NZD, DCT) and current </t>
    </r>
    <r>
      <rPr>
        <b/>
        <i/>
        <sz val="10"/>
        <rFont val="Optima"/>
        <family val="0"/>
      </rPr>
      <t>multiplicative</t>
    </r>
    <r>
      <rPr>
        <b/>
        <sz val="10"/>
        <rFont val="Optima"/>
        <family val="0"/>
      </rPr>
      <t xml:space="preserve"> conversion factor to USD and date.  Spreadsheet works in local currency and converts totals.</t>
    </r>
  </si>
  <si>
    <r>
      <t>[</t>
    </r>
    <r>
      <rPr>
        <b/>
        <i/>
        <sz val="10"/>
        <rFont val="Optima"/>
        <family val="0"/>
      </rPr>
      <t>CURRENCY NAME</t>
    </r>
    <r>
      <rPr>
        <b/>
        <sz val="10"/>
        <rFont val="Optima"/>
        <family val="0"/>
      </rPr>
      <t>]
Exchange rate on [</t>
    </r>
    <r>
      <rPr>
        <b/>
        <i/>
        <sz val="10"/>
        <rFont val="Optima"/>
        <family val="0"/>
      </rPr>
      <t>insert date</t>
    </r>
    <r>
      <rPr>
        <b/>
        <sz val="10"/>
        <rFont val="Optima"/>
        <family val="0"/>
      </rPr>
      <t>]</t>
    </r>
  </si>
  <si>
    <r>
      <t>ACL Conference Bids — Local expenses template</t>
    </r>
    <r>
      <rPr>
        <b/>
        <sz val="10"/>
        <rFont val="Optima"/>
        <family val="0"/>
      </rPr>
      <t xml:space="preserve">
</t>
    </r>
    <r>
      <rPr>
        <sz val="10"/>
        <rFont val="Optima"/>
        <family val="0"/>
      </rPr>
      <t>Version: 2014-06-23</t>
    </r>
  </si>
  <si>
    <r>
      <t>ACL 2017,</t>
    </r>
    <r>
      <rPr>
        <b/>
        <i/>
        <sz val="10"/>
        <rFont val="Optima"/>
        <family val="0"/>
      </rPr>
      <t xml:space="preserve"> </t>
    </r>
    <r>
      <rPr>
        <b/>
        <sz val="10"/>
        <rFont val="Optima"/>
        <family val="0"/>
      </rPr>
      <t>[</t>
    </r>
    <r>
      <rPr>
        <b/>
        <i/>
        <sz val="10"/>
        <rFont val="Optima"/>
        <family val="0"/>
      </rPr>
      <t>proposed location, proposed dates</t>
    </r>
    <r>
      <rPr>
        <b/>
        <sz val="10"/>
        <rFont val="Optima"/>
        <family val="0"/>
      </rPr>
      <t xml:space="preserve">]   </t>
    </r>
    <r>
      <rPr>
        <i/>
        <sz val="10"/>
        <rFont val="Optima"/>
        <family val="0"/>
      </rPr>
      <t>Don't forget to change the page headers for printing as well.</t>
    </r>
  </si>
  <si>
    <t>Upper bound is 170% of lower bound</t>
  </si>
  <si>
    <t>Number at social event</t>
  </si>
  <si>
    <t>Could be plenary social event (all main conf registrants) or separately ticketed banquet  (50% of main conf registrants) depending on Exec's decision.</t>
  </si>
  <si>
    <t>Not all students attend the lunch; estimate those who do as about 40% of total number of all registrations.</t>
  </si>
  <si>
    <t>Big enough for plenary sessions, &gt;1300 people; also used for multiple parallel sessions (if divisible).</t>
  </si>
  <si>
    <t>5 parallel sessions: 2 rooms for 400 people, 2 for 300, and 1 for about 250 (or larger).</t>
  </si>
  <si>
    <t>8 to 10 rooms of varying sizes: 2 for 175+ people, 3 for 100+, 2 for 60, 1 for 40–45.</t>
  </si>
  <si>
    <t>4 rooms of varying sizes: 1 for 150, 1 for 100–120 people, 1 for about 75, and 1 for about 40–45.</t>
  </si>
  <si>
    <t>Wireless access for at least 1500 simultaneous users (allows for people with multiple devices).</t>
  </si>
  <si>
    <t>Including food and space rental.  Spreadsheet assumes attendance by 70% of main conference registrants.</t>
  </si>
  <si>
    <t>State in bid where the student lunch will be held (could be on-site (preferred) or off-site if there is a convenient location).</t>
  </si>
  <si>
    <t>All day use of a boardroom for 15 people, with lunch and refreshments mid-morning and mid-afternoon (same day as tutorials)</t>
  </si>
  <si>
    <t>ACL exec board meeting</t>
  </si>
  <si>
    <t>Chapter exec board meeting</t>
  </si>
  <si>
    <t>Half day use of a boardroom for 10 people, with breakfast or lunch and refreshments mid-morning or mid-afternoon.</t>
  </si>
  <si>
    <t>Editorial Board lunch meetings (zero, one, or two)</t>
  </si>
  <si>
    <t xml:space="preserve">Breakfast meeting in a boardroom for up to 30+ people (third day of conference or first day of workshops). </t>
  </si>
  <si>
    <t>BANQUET or SOCIAL EVENT</t>
  </si>
  <si>
    <t>The nature of this event is yet to be decided.  Please consider possibilities for each type of event and explain in your bid.</t>
  </si>
  <si>
    <t>Subtotal, banquet or social event</t>
  </si>
  <si>
    <t>Subtotal,  banquet or social event, USD</t>
  </si>
  <si>
    <t>Per-person cost of banquet or social event</t>
  </si>
  <si>
    <t>Per-person cost of banquet or social event, USD</t>
  </si>
  <si>
    <t>INCLUDING BANQUET or SOCIAL EVENT:</t>
  </si>
  <si>
    <t>EXCLUDING BANQUET or SOCIAL EVENT:</t>
  </si>
  <si>
    <t>Student housing (dormitory or low-cost hotel) cost to participants (per night)</t>
  </si>
  <si>
    <t>Insert multiplicative conversion factor to USD (e.g. 1.568)</t>
  </si>
  <si>
    <r>
      <t xml:space="preserve">THIS FILE IS SUPERSEDED.  PLEASE USE  </t>
    </r>
    <r>
      <rPr>
        <i/>
        <sz val="18"/>
        <color indexed="10"/>
        <rFont val="Calibri"/>
        <family val="0"/>
      </rPr>
      <t>http://ftp.cs.toronto.edu/pub/gh/ACL-conference-bid-template-CURRENT.xlsx</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</si>
</sst>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
    <numFmt numFmtId="174" formatCode="_(&quot;$&quot;* #,##0_);_(&quot;$&quot;* \(#,##0\);_(&quot;$&quot;* &quot;-&quot;??_);_(@_)"/>
    <numFmt numFmtId="175" formatCode="&quot;$&quot;#,##0.0;[Red]\-&quot;$&quot;#,##0.0"/>
    <numFmt numFmtId="176" formatCode="&quot;$&quot;#,##0.00"/>
    <numFmt numFmtId="177" formatCode="[$USD]\ #,##0.00"/>
    <numFmt numFmtId="178" formatCode="#,##0.00000"/>
    <numFmt numFmtId="179" formatCode="#,##0.000"/>
    <numFmt numFmtId="180" formatCode="&quot;$&quot;#,##0.0"/>
    <numFmt numFmtId="181" formatCode="[$USD]\ #,##0"/>
  </numFmts>
  <fonts count="5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10"/>
      <name val="Optima"/>
      <family val="0"/>
    </font>
    <font>
      <sz val="10"/>
      <name val="Optima"/>
      <family val="0"/>
    </font>
    <font>
      <b/>
      <sz val="10"/>
      <color indexed="10"/>
      <name val="Optima"/>
      <family val="0"/>
    </font>
    <font>
      <sz val="10"/>
      <color indexed="8"/>
      <name val="Optima"/>
      <family val="0"/>
    </font>
    <font>
      <b/>
      <sz val="10"/>
      <color indexed="8"/>
      <name val="Optima"/>
      <family val="0"/>
    </font>
    <font>
      <b/>
      <i/>
      <sz val="10"/>
      <name val="Optima"/>
      <family val="0"/>
    </font>
    <font>
      <b/>
      <sz val="14"/>
      <name val="Optima"/>
      <family val="0"/>
    </font>
    <font>
      <i/>
      <sz val="10"/>
      <color indexed="8"/>
      <name val="Optima"/>
      <family val="0"/>
    </font>
    <font>
      <b/>
      <sz val="10"/>
      <color indexed="50"/>
      <name val="Optima"/>
      <family val="0"/>
    </font>
    <font>
      <sz val="10"/>
      <color indexed="50"/>
      <name val="Optima"/>
      <family val="0"/>
    </font>
    <font>
      <i/>
      <sz val="10"/>
      <name val="Optima"/>
      <family val="0"/>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8"/>
      <color indexed="10"/>
      <name val="Calibri"/>
      <family val="0"/>
    </font>
    <font>
      <i/>
      <sz val="18"/>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rgb="FFFF0000"/>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CCFFCC"/>
        <bgColor indexed="64"/>
      </patternFill>
    </fill>
    <fill>
      <patternFill patternType="solid">
        <fgColor rgb="FFFFC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n"/>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ck"/>
      <right style="thin"/>
      <top style="thin"/>
      <bottom>
        <color indexed="63"/>
      </bottom>
    </border>
    <border>
      <left style="thin"/>
      <right style="thick"/>
      <top style="thin"/>
      <bottom>
        <color indexed="63"/>
      </bottom>
    </border>
    <border>
      <left style="thin"/>
      <right style="thin"/>
      <top style="thin"/>
      <bottom>
        <color indexed="63"/>
      </bottom>
    </border>
    <border>
      <left style="thick"/>
      <right style="thin"/>
      <top style="thick"/>
      <bottom>
        <color indexed="63"/>
      </bottom>
    </border>
    <border>
      <left style="thin"/>
      <right style="thin"/>
      <top style="thin"/>
      <bottom style="thick"/>
    </border>
    <border>
      <left style="thin"/>
      <right>
        <color indexed="63"/>
      </right>
      <top style="thin"/>
      <bottom style="thin"/>
    </border>
    <border>
      <left>
        <color indexed="63"/>
      </left>
      <right style="thick"/>
      <top>
        <color indexed="63"/>
      </top>
      <bottom style="thin"/>
    </border>
    <border>
      <left style="thin"/>
      <right>
        <color indexed="63"/>
      </right>
      <top>
        <color indexed="63"/>
      </top>
      <bottom style="thin"/>
    </border>
    <border>
      <left style="thick"/>
      <right style="thin"/>
      <top style="thick"/>
      <bottom style="thick"/>
    </border>
    <border>
      <left style="thin"/>
      <right>
        <color indexed="63"/>
      </right>
      <top style="thin"/>
      <bottom style="thick"/>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ck"/>
      <top>
        <color indexed="63"/>
      </top>
      <bottom>
        <color indexed="63"/>
      </bottom>
    </border>
    <border>
      <left style="thick"/>
      <right style="thin"/>
      <top style="thick"/>
      <bottom style="thin"/>
    </border>
    <border>
      <left>
        <color indexed="63"/>
      </left>
      <right style="thick"/>
      <top style="thin"/>
      <bottom style="thin"/>
    </border>
    <border>
      <left style="thin"/>
      <right style="thin"/>
      <top style="thick"/>
      <bottom style="thick"/>
    </border>
    <border>
      <left style="thick"/>
      <right style="thin"/>
      <top style="thin"/>
      <bottom style="medium"/>
    </border>
    <border>
      <left style="thin"/>
      <right style="thin"/>
      <top style="thin"/>
      <bottom style="medium"/>
    </border>
    <border>
      <left>
        <color indexed="63"/>
      </left>
      <right style="thick"/>
      <top style="thin"/>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style="thick"/>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style="thin"/>
    </border>
    <border>
      <left>
        <color indexed="63"/>
      </left>
      <right style="thin"/>
      <top style="thick"/>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2">
    <xf numFmtId="0" fontId="0" fillId="0" borderId="0" xfId="0" applyAlignment="1">
      <alignment/>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33" borderId="15"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5" xfId="0" applyFont="1" applyFill="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left" vertical="top" wrapText="1"/>
    </xf>
    <xf numFmtId="0" fontId="7" fillId="0" borderId="17" xfId="0" applyFont="1" applyBorder="1" applyAlignment="1">
      <alignment vertical="top" wrapText="1"/>
    </xf>
    <xf numFmtId="166" fontId="9" fillId="0" borderId="18" xfId="0" applyNumberFormat="1" applyFont="1" applyBorder="1" applyAlignment="1">
      <alignment vertical="top" wrapText="1"/>
    </xf>
    <xf numFmtId="166" fontId="9" fillId="0" borderId="19" xfId="0" applyNumberFormat="1" applyFont="1" applyBorder="1" applyAlignment="1">
      <alignment vertical="top" wrapText="1"/>
    </xf>
    <xf numFmtId="166" fontId="9" fillId="0" borderId="20" xfId="0" applyNumberFormat="1" applyFont="1" applyBorder="1" applyAlignment="1">
      <alignment vertical="top" wrapText="1"/>
    </xf>
    <xf numFmtId="166" fontId="9" fillId="0" borderId="19" xfId="0" applyNumberFormat="1" applyFont="1" applyFill="1" applyBorder="1" applyAlignment="1">
      <alignment vertical="top" wrapText="1"/>
    </xf>
    <xf numFmtId="166" fontId="9" fillId="0" borderId="18" xfId="0" applyNumberFormat="1" applyFont="1" applyFill="1" applyBorder="1" applyAlignment="1">
      <alignment vertical="top" wrapText="1"/>
    </xf>
    <xf numFmtId="166" fontId="10" fillId="0" borderId="19" xfId="0" applyNumberFormat="1" applyFont="1" applyBorder="1" applyAlignment="1">
      <alignment vertical="top" wrapText="1"/>
    </xf>
    <xf numFmtId="166" fontId="9" fillId="0" borderId="17" xfId="0" applyNumberFormat="1" applyFont="1" applyBorder="1" applyAlignment="1">
      <alignment vertical="top" wrapText="1"/>
    </xf>
    <xf numFmtId="166" fontId="9" fillId="0" borderId="10" xfId="0" applyNumberFormat="1" applyFont="1" applyBorder="1" applyAlignment="1">
      <alignment vertical="top" wrapText="1"/>
    </xf>
    <xf numFmtId="4" fontId="7" fillId="0" borderId="10" xfId="0" applyNumberFormat="1" applyFont="1" applyBorder="1" applyAlignment="1">
      <alignmen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6" fillId="0" borderId="10" xfId="0" applyNumberFormat="1" applyFont="1" applyBorder="1" applyAlignment="1">
      <alignment horizontal="right" vertical="top" wrapText="1"/>
    </xf>
    <xf numFmtId="4" fontId="7" fillId="0" borderId="17" xfId="0" applyNumberFormat="1" applyFont="1" applyBorder="1" applyAlignment="1">
      <alignment horizontal="right" vertical="top" wrapText="1"/>
    </xf>
    <xf numFmtId="4" fontId="7" fillId="0" borderId="17" xfId="0" applyNumberFormat="1" applyFont="1" applyBorder="1" applyAlignment="1">
      <alignment horizontal="center" vertical="top" wrapText="1"/>
    </xf>
    <xf numFmtId="177" fontId="9" fillId="0" borderId="19" xfId="0" applyNumberFormat="1" applyFont="1" applyBorder="1" applyAlignment="1">
      <alignment horizontal="left" vertical="top" wrapText="1"/>
    </xf>
    <xf numFmtId="0" fontId="7" fillId="33" borderId="15" xfId="0" applyFont="1" applyFill="1" applyBorder="1" applyAlignment="1">
      <alignment vertical="top" wrapText="1"/>
    </xf>
    <xf numFmtId="0" fontId="7" fillId="0" borderId="15" xfId="0" applyFont="1" applyBorder="1" applyAlignment="1">
      <alignment horizontal="left" vertical="top" wrapText="1"/>
    </xf>
    <xf numFmtId="0" fontId="6" fillId="0" borderId="16" xfId="0" applyFont="1" applyBorder="1" applyAlignment="1">
      <alignment horizontal="right" vertical="top" wrapText="1"/>
    </xf>
    <xf numFmtId="4" fontId="6" fillId="34" borderId="11" xfId="0" applyNumberFormat="1" applyFont="1" applyFill="1" applyBorder="1" applyAlignment="1">
      <alignment horizontal="center" vertical="top" wrapText="1"/>
    </xf>
    <xf numFmtId="0" fontId="6" fillId="34" borderId="15" xfId="0" applyFont="1" applyFill="1" applyBorder="1" applyAlignment="1">
      <alignment horizontal="left" vertical="top" wrapText="1"/>
    </xf>
    <xf numFmtId="0" fontId="6" fillId="34" borderId="15" xfId="0" applyFont="1" applyFill="1" applyBorder="1" applyAlignment="1">
      <alignment vertical="top" wrapText="1"/>
    </xf>
    <xf numFmtId="0" fontId="7" fillId="0" borderId="21" xfId="0" applyFont="1" applyBorder="1" applyAlignment="1">
      <alignment vertical="top" wrapText="1"/>
    </xf>
    <xf numFmtId="166" fontId="9" fillId="0" borderId="22" xfId="0" applyNumberFormat="1" applyFont="1" applyBorder="1" applyAlignment="1">
      <alignment vertical="top" wrapText="1"/>
    </xf>
    <xf numFmtId="177" fontId="9" fillId="0" borderId="20" xfId="0" applyNumberFormat="1" applyFont="1" applyBorder="1" applyAlignment="1">
      <alignment horizontal="left" vertical="top" wrapText="1"/>
    </xf>
    <xf numFmtId="3" fontId="7" fillId="0" borderId="10" xfId="0" applyNumberFormat="1" applyFont="1" applyBorder="1" applyAlignment="1">
      <alignment vertical="top" wrapText="1"/>
    </xf>
    <xf numFmtId="3" fontId="7" fillId="0" borderId="23" xfId="0" applyNumberFormat="1" applyFont="1" applyBorder="1" applyAlignment="1">
      <alignment vertical="top" wrapText="1"/>
    </xf>
    <xf numFmtId="0" fontId="6" fillId="0" borderId="24" xfId="0" applyFont="1" applyBorder="1" applyAlignment="1">
      <alignment vertical="top" wrapText="1"/>
    </xf>
    <xf numFmtId="0" fontId="6" fillId="0" borderId="10" xfId="0" applyFont="1" applyBorder="1" applyAlignment="1">
      <alignment vertical="top" wrapText="1"/>
    </xf>
    <xf numFmtId="4" fontId="6" fillId="34" borderId="11" xfId="0" applyNumberFormat="1" applyFont="1" applyFill="1" applyBorder="1" applyAlignment="1">
      <alignment horizontal="right" vertical="top" wrapText="1"/>
    </xf>
    <xf numFmtId="178" fontId="6" fillId="34" borderId="11" xfId="0" applyNumberFormat="1" applyFont="1" applyFill="1" applyBorder="1" applyAlignment="1">
      <alignment horizontal="right" vertical="top" wrapText="1"/>
    </xf>
    <xf numFmtId="0" fontId="6" fillId="0" borderId="14" xfId="0" applyFont="1" applyBorder="1" applyAlignment="1">
      <alignment vertical="top" wrapText="1"/>
    </xf>
    <xf numFmtId="3" fontId="7" fillId="0" borderId="10" xfId="0" applyNumberFormat="1" applyFont="1" applyBorder="1" applyAlignment="1">
      <alignment horizontal="right" vertical="top" wrapText="1"/>
    </xf>
    <xf numFmtId="3" fontId="7" fillId="0" borderId="23" xfId="0" applyNumberFormat="1" applyFont="1" applyBorder="1" applyAlignment="1">
      <alignment horizontal="right" vertical="top" wrapText="1"/>
    </xf>
    <xf numFmtId="3" fontId="7" fillId="0" borderId="25" xfId="0" applyNumberFormat="1" applyFont="1" applyBorder="1" applyAlignment="1">
      <alignment horizontal="right" vertical="top" wrapText="1"/>
    </xf>
    <xf numFmtId="3" fontId="6" fillId="0" borderId="23" xfId="0" applyNumberFormat="1" applyFont="1" applyBorder="1" applyAlignment="1">
      <alignment horizontal="right" vertical="top" wrapText="1"/>
    </xf>
    <xf numFmtId="0" fontId="6" fillId="0" borderId="21" xfId="0" applyFont="1" applyBorder="1" applyAlignment="1">
      <alignment horizontal="right" vertical="top" wrapText="1"/>
    </xf>
    <xf numFmtId="4" fontId="7" fillId="0" borderId="26" xfId="0" applyNumberFormat="1" applyFont="1" applyBorder="1" applyAlignment="1">
      <alignment horizontal="center" vertical="top" wrapText="1"/>
    </xf>
    <xf numFmtId="166" fontId="9" fillId="0" borderId="27" xfId="0" applyNumberFormat="1" applyFont="1" applyBorder="1" applyAlignment="1">
      <alignment vertical="top" wrapText="1"/>
    </xf>
    <xf numFmtId="166" fontId="9" fillId="35" borderId="18" xfId="0" applyNumberFormat="1" applyFont="1" applyFill="1" applyBorder="1" applyAlignment="1">
      <alignment vertical="top" wrapText="1"/>
    </xf>
    <xf numFmtId="3" fontId="6" fillId="0" borderId="10" xfId="0" applyNumberFormat="1" applyFont="1" applyBorder="1" applyAlignment="1">
      <alignment horizontal="righ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14" fillId="33" borderId="15" xfId="0" applyFont="1" applyFill="1" applyBorder="1" applyAlignment="1">
      <alignment horizontal="right" vertical="top" wrapText="1"/>
    </xf>
    <xf numFmtId="0" fontId="14" fillId="0" borderId="15" xfId="0" applyFont="1" applyBorder="1" applyAlignment="1">
      <alignment horizontal="right" vertical="top" wrapText="1"/>
    </xf>
    <xf numFmtId="177" fontId="9" fillId="0" borderId="26" xfId="0" applyNumberFormat="1" applyFont="1" applyBorder="1" applyAlignment="1">
      <alignment horizontal="left" vertical="top" wrapText="1"/>
    </xf>
    <xf numFmtId="0" fontId="15" fillId="0" borderId="12" xfId="0" applyFont="1" applyBorder="1" applyAlignment="1">
      <alignment vertical="top" wrapText="1"/>
    </xf>
    <xf numFmtId="0" fontId="15" fillId="0" borderId="10" xfId="0" applyFont="1" applyBorder="1" applyAlignment="1">
      <alignment vertical="top" wrapText="1"/>
    </xf>
    <xf numFmtId="0" fontId="6" fillId="34" borderId="21" xfId="0" applyFont="1" applyFill="1" applyBorder="1" applyAlignment="1">
      <alignment vertical="top" wrapText="1"/>
    </xf>
    <xf numFmtId="166" fontId="9" fillId="0" borderId="22" xfId="0" applyNumberFormat="1" applyFont="1" applyFill="1" applyBorder="1" applyAlignment="1">
      <alignment vertical="top" wrapText="1"/>
    </xf>
    <xf numFmtId="0" fontId="7" fillId="0" borderId="12" xfId="0" applyFont="1" applyFill="1" applyBorder="1" applyAlignment="1">
      <alignment vertical="top" wrapText="1"/>
    </xf>
    <xf numFmtId="0" fontId="7" fillId="0" borderId="10" xfId="0" applyFont="1" applyFill="1" applyBorder="1" applyAlignment="1">
      <alignment vertical="top" wrapText="1"/>
    </xf>
    <xf numFmtId="0" fontId="10" fillId="0" borderId="15" xfId="0" applyFont="1" applyBorder="1" applyAlignment="1">
      <alignment horizontal="right" vertical="top" wrapText="1"/>
    </xf>
    <xf numFmtId="166" fontId="9" fillId="34" borderId="19" xfId="0" applyNumberFormat="1" applyFont="1" applyFill="1" applyBorder="1" applyAlignment="1">
      <alignment vertical="top" wrapText="1"/>
    </xf>
    <xf numFmtId="177" fontId="9" fillId="0" borderId="18" xfId="0" applyNumberFormat="1" applyFont="1" applyBorder="1" applyAlignment="1">
      <alignment horizontal="left" vertical="top" wrapText="1"/>
    </xf>
    <xf numFmtId="0" fontId="14" fillId="0" borderId="16" xfId="0" applyFont="1" applyBorder="1" applyAlignment="1">
      <alignment horizontal="right" vertical="top" wrapText="1"/>
    </xf>
    <xf numFmtId="177" fontId="15" fillId="0" borderId="19" xfId="0" applyNumberFormat="1" applyFont="1" applyBorder="1" applyAlignment="1">
      <alignment horizontal="left" vertical="top" wrapText="1"/>
    </xf>
    <xf numFmtId="3" fontId="6" fillId="0" borderId="23" xfId="0" applyNumberFormat="1" applyFont="1" applyBorder="1" applyAlignment="1">
      <alignment vertical="top" wrapText="1"/>
    </xf>
    <xf numFmtId="0" fontId="6" fillId="0" borderId="12" xfId="0" applyFont="1" applyBorder="1" applyAlignment="1">
      <alignment vertical="top" wrapText="1"/>
    </xf>
    <xf numFmtId="3" fontId="7" fillId="0" borderId="26" xfId="0" applyNumberFormat="1" applyFont="1" applyBorder="1" applyAlignment="1">
      <alignment horizontal="right" vertical="top" wrapText="1"/>
    </xf>
    <xf numFmtId="3" fontId="0" fillId="0" borderId="10" xfId="0" applyNumberFormat="1" applyBorder="1" applyAlignment="1">
      <alignment wrapText="1"/>
    </xf>
    <xf numFmtId="3" fontId="6" fillId="33" borderId="10" xfId="0" applyNumberFormat="1" applyFont="1" applyFill="1" applyBorder="1" applyAlignment="1">
      <alignment horizontal="right" vertical="top" wrapText="1"/>
    </xf>
    <xf numFmtId="3" fontId="14" fillId="0" borderId="10" xfId="0" applyNumberFormat="1" applyFont="1" applyBorder="1" applyAlignment="1">
      <alignment horizontal="right" vertical="top" wrapText="1"/>
    </xf>
    <xf numFmtId="3" fontId="6" fillId="0" borderId="26" xfId="0" applyNumberFormat="1" applyFont="1" applyBorder="1" applyAlignment="1">
      <alignment horizontal="right" vertical="top" wrapText="1"/>
    </xf>
    <xf numFmtId="3" fontId="7" fillId="0" borderId="10" xfId="0" applyNumberFormat="1" applyFont="1" applyFill="1" applyBorder="1" applyAlignment="1">
      <alignment horizontal="right" vertical="top" wrapText="1"/>
    </xf>
    <xf numFmtId="3" fontId="7" fillId="0" borderId="26" xfId="0" applyNumberFormat="1" applyFont="1" applyFill="1" applyBorder="1" applyAlignment="1">
      <alignment horizontal="right" vertical="top" wrapText="1"/>
    </xf>
    <xf numFmtId="3" fontId="7" fillId="0" borderId="10" xfId="0" applyNumberFormat="1" applyFont="1" applyBorder="1" applyAlignment="1">
      <alignment horizontal="center" vertical="top" wrapText="1"/>
    </xf>
    <xf numFmtId="3" fontId="7" fillId="0" borderId="26" xfId="0" applyNumberFormat="1" applyFont="1" applyBorder="1" applyAlignment="1">
      <alignment horizontal="center" vertical="top" wrapText="1"/>
    </xf>
    <xf numFmtId="3" fontId="6" fillId="0" borderId="10" xfId="0" applyNumberFormat="1" applyFont="1" applyBorder="1" applyAlignment="1">
      <alignment horizontal="center" vertical="top" wrapText="1"/>
    </xf>
    <xf numFmtId="3" fontId="6" fillId="0" borderId="26" xfId="0" applyNumberFormat="1" applyFont="1" applyBorder="1" applyAlignment="1">
      <alignment horizontal="center" vertical="top" wrapText="1"/>
    </xf>
    <xf numFmtId="3" fontId="6" fillId="33" borderId="25" xfId="0" applyNumberFormat="1" applyFont="1" applyFill="1" applyBorder="1" applyAlignment="1">
      <alignment horizontal="right" vertical="top" wrapText="1"/>
    </xf>
    <xf numFmtId="3" fontId="6" fillId="0" borderId="25" xfId="0" applyNumberFormat="1" applyFont="1" applyBorder="1" applyAlignment="1">
      <alignment horizontal="right" vertical="top" wrapText="1"/>
    </xf>
    <xf numFmtId="3" fontId="14" fillId="0" borderId="25" xfId="0" applyNumberFormat="1" applyFont="1" applyBorder="1" applyAlignment="1">
      <alignment horizontal="right" vertical="top" wrapText="1"/>
    </xf>
    <xf numFmtId="3" fontId="14" fillId="0" borderId="30" xfId="0" applyNumberFormat="1" applyFont="1" applyBorder="1" applyAlignment="1">
      <alignment horizontal="right" vertical="top" wrapText="1"/>
    </xf>
    <xf numFmtId="3" fontId="6" fillId="33" borderId="11" xfId="0" applyNumberFormat="1" applyFont="1" applyFill="1" applyBorder="1" applyAlignment="1">
      <alignment horizontal="right" vertical="top" wrapText="1"/>
    </xf>
    <xf numFmtId="3" fontId="6" fillId="0" borderId="11" xfId="0" applyNumberFormat="1" applyFont="1" applyBorder="1" applyAlignment="1">
      <alignment horizontal="right" vertical="top" wrapText="1"/>
    </xf>
    <xf numFmtId="3" fontId="14" fillId="0" borderId="11" xfId="0" applyNumberFormat="1" applyFont="1" applyBorder="1" applyAlignment="1">
      <alignment horizontal="right" vertical="top" wrapText="1"/>
    </xf>
    <xf numFmtId="3" fontId="14" fillId="0" borderId="28" xfId="0" applyNumberFormat="1" applyFont="1" applyBorder="1" applyAlignment="1">
      <alignment horizontal="right" vertical="top" wrapText="1"/>
    </xf>
    <xf numFmtId="3" fontId="15" fillId="0" borderId="10" xfId="0" applyNumberFormat="1" applyFont="1" applyBorder="1" applyAlignment="1">
      <alignment horizontal="right" vertical="top" wrapText="1"/>
    </xf>
    <xf numFmtId="3" fontId="7" fillId="34" borderId="10" xfId="0" applyNumberFormat="1" applyFont="1" applyFill="1" applyBorder="1" applyAlignment="1">
      <alignment vertical="top" wrapText="1"/>
    </xf>
    <xf numFmtId="3" fontId="7" fillId="34" borderId="10" xfId="0" applyNumberFormat="1" applyFont="1" applyFill="1" applyBorder="1" applyAlignment="1">
      <alignment horizontal="center" vertical="top" wrapText="1"/>
    </xf>
    <xf numFmtId="3" fontId="7" fillId="34" borderId="26" xfId="0" applyNumberFormat="1" applyFont="1" applyFill="1" applyBorder="1" applyAlignment="1">
      <alignment horizontal="center" vertical="top" wrapText="1"/>
    </xf>
    <xf numFmtId="3" fontId="7" fillId="0" borderId="11" xfId="0" applyNumberFormat="1" applyFont="1" applyFill="1" applyBorder="1" applyAlignment="1">
      <alignment horizontal="right" vertical="top" wrapText="1"/>
    </xf>
    <xf numFmtId="3" fontId="7" fillId="0" borderId="28" xfId="0" applyNumberFormat="1" applyFont="1" applyFill="1" applyBorder="1" applyAlignment="1">
      <alignment horizontal="right" vertical="top" wrapText="1"/>
    </xf>
    <xf numFmtId="3" fontId="15" fillId="0" borderId="10" xfId="0" applyNumberFormat="1" applyFont="1" applyBorder="1" applyAlignment="1">
      <alignment horizontal="left" vertical="top" wrapText="1"/>
    </xf>
    <xf numFmtId="3" fontId="7" fillId="0" borderId="12" xfId="0" applyNumberFormat="1" applyFont="1" applyFill="1" applyBorder="1" applyAlignment="1">
      <alignment horizontal="right" vertical="top" wrapText="1"/>
    </xf>
    <xf numFmtId="3" fontId="7" fillId="0" borderId="31" xfId="0" applyNumberFormat="1" applyFont="1" applyFill="1" applyBorder="1" applyAlignment="1">
      <alignment horizontal="right" vertical="top" wrapText="1"/>
    </xf>
    <xf numFmtId="3" fontId="7" fillId="0" borderId="32" xfId="0" applyNumberFormat="1" applyFont="1" applyBorder="1" applyAlignment="1">
      <alignment horizontal="right" vertical="top" wrapText="1"/>
    </xf>
    <xf numFmtId="3" fontId="7" fillId="0" borderId="33" xfId="0" applyNumberFormat="1" applyFont="1" applyBorder="1" applyAlignment="1">
      <alignment horizontal="right" vertical="top" wrapText="1"/>
    </xf>
    <xf numFmtId="3" fontId="7" fillId="0" borderId="23" xfId="0" applyNumberFormat="1" applyFont="1" applyFill="1" applyBorder="1" applyAlignment="1">
      <alignment horizontal="right" vertical="top" wrapText="1"/>
    </xf>
    <xf numFmtId="3" fontId="7" fillId="0" borderId="32" xfId="0" applyNumberFormat="1" applyFont="1" applyFill="1" applyBorder="1" applyAlignment="1">
      <alignment horizontal="right" vertical="top" wrapText="1"/>
    </xf>
    <xf numFmtId="3" fontId="7" fillId="0" borderId="33" xfId="0" applyNumberFormat="1" applyFont="1" applyFill="1" applyBorder="1" applyAlignment="1">
      <alignment horizontal="right" vertical="top" wrapText="1"/>
    </xf>
    <xf numFmtId="3" fontId="7" fillId="0" borderId="12" xfId="0" applyNumberFormat="1" applyFont="1" applyBorder="1" applyAlignment="1">
      <alignment horizontal="right" vertical="top" wrapText="1"/>
    </xf>
    <xf numFmtId="3" fontId="7" fillId="0" borderId="31"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3" fontId="6" fillId="0" borderId="31" xfId="0" applyNumberFormat="1" applyFont="1" applyBorder="1" applyAlignment="1">
      <alignment horizontal="right" vertical="top" wrapText="1"/>
    </xf>
    <xf numFmtId="3" fontId="6" fillId="0" borderId="25" xfId="44" applyNumberFormat="1" applyFont="1" applyBorder="1" applyAlignment="1">
      <alignment horizontal="right" vertical="top" wrapText="1"/>
    </xf>
    <xf numFmtId="3" fontId="6" fillId="0" borderId="30" xfId="44" applyNumberFormat="1" applyFont="1" applyBorder="1" applyAlignment="1">
      <alignment horizontal="right" vertical="top" wrapText="1"/>
    </xf>
    <xf numFmtId="181" fontId="14" fillId="0" borderId="26" xfId="0" applyNumberFormat="1" applyFont="1" applyBorder="1" applyAlignment="1">
      <alignment horizontal="right" vertical="top" wrapText="1"/>
    </xf>
    <xf numFmtId="181" fontId="14" fillId="0" borderId="31" xfId="0" applyNumberFormat="1" applyFont="1" applyBorder="1" applyAlignment="1">
      <alignment horizontal="right" vertical="top" wrapText="1"/>
    </xf>
    <xf numFmtId="181" fontId="15" fillId="0" borderId="10" xfId="0" applyNumberFormat="1" applyFont="1" applyBorder="1" applyAlignment="1">
      <alignment horizontal="left" vertical="top" wrapText="1"/>
    </xf>
    <xf numFmtId="181" fontId="14" fillId="0" borderId="10" xfId="0" applyNumberFormat="1" applyFont="1" applyBorder="1" applyAlignment="1">
      <alignment horizontal="right" vertical="top" wrapText="1"/>
    </xf>
    <xf numFmtId="0" fontId="7" fillId="0" borderId="15" xfId="0" applyFont="1" applyFill="1" applyBorder="1" applyAlignment="1">
      <alignment vertical="top" wrapText="1"/>
    </xf>
    <xf numFmtId="3" fontId="7" fillId="0" borderId="34" xfId="0" applyNumberFormat="1" applyFont="1" applyBorder="1" applyAlignment="1">
      <alignment horizontal="right" vertical="top" wrapText="1"/>
    </xf>
    <xf numFmtId="3" fontId="7" fillId="0" borderId="28" xfId="0" applyNumberFormat="1" applyFont="1" applyBorder="1" applyAlignment="1">
      <alignment horizontal="right" vertical="top" wrapText="1"/>
    </xf>
    <xf numFmtId="181" fontId="14" fillId="0" borderId="12" xfId="0" applyNumberFormat="1" applyFont="1" applyBorder="1" applyAlignment="1">
      <alignment horizontal="right" vertical="top" wrapText="1"/>
    </xf>
    <xf numFmtId="3" fontId="10" fillId="0" borderId="10" xfId="0" applyNumberFormat="1" applyFont="1" applyBorder="1" applyAlignment="1">
      <alignment horizontal="right" vertical="top" wrapText="1"/>
    </xf>
    <xf numFmtId="3" fontId="10" fillId="0" borderId="26" xfId="0" applyNumberFormat="1" applyFont="1" applyBorder="1" applyAlignment="1">
      <alignment horizontal="right" vertical="top" wrapText="1"/>
    </xf>
    <xf numFmtId="0" fontId="8" fillId="0" borderId="14" xfId="0" applyFont="1" applyBorder="1" applyAlignment="1">
      <alignment horizontal="left" vertical="top" wrapText="1"/>
    </xf>
    <xf numFmtId="0" fontId="14" fillId="0" borderId="35" xfId="0" applyFont="1" applyBorder="1" applyAlignment="1">
      <alignment horizontal="right" vertical="top" wrapText="1"/>
    </xf>
    <xf numFmtId="3" fontId="6" fillId="33" borderId="36" xfId="0" applyNumberFormat="1" applyFont="1" applyFill="1" applyBorder="1" applyAlignment="1">
      <alignment horizontal="right" vertical="top" wrapText="1"/>
    </xf>
    <xf numFmtId="3" fontId="6" fillId="0" borderId="36" xfId="0" applyNumberFormat="1" applyFont="1" applyBorder="1" applyAlignment="1">
      <alignment horizontal="right" vertical="top" wrapText="1"/>
    </xf>
    <xf numFmtId="3" fontId="14" fillId="0" borderId="36" xfId="0" applyNumberFormat="1" applyFont="1" applyBorder="1" applyAlignment="1">
      <alignment horizontal="right" vertical="top" wrapText="1"/>
    </xf>
    <xf numFmtId="3" fontId="14" fillId="0" borderId="37" xfId="0" applyNumberFormat="1" applyFont="1" applyBorder="1" applyAlignment="1">
      <alignment horizontal="right" vertical="top" wrapText="1"/>
    </xf>
    <xf numFmtId="177" fontId="9" fillId="0" borderId="38" xfId="0" applyNumberFormat="1" applyFont="1" applyBorder="1" applyAlignment="1">
      <alignment horizontal="left" vertical="top" wrapText="1"/>
    </xf>
    <xf numFmtId="0" fontId="6" fillId="34" borderId="39" xfId="0" applyFont="1" applyFill="1" applyBorder="1" applyAlignment="1">
      <alignment vertical="top" wrapText="1"/>
    </xf>
    <xf numFmtId="3" fontId="7" fillId="36" borderId="10" xfId="0" applyNumberFormat="1" applyFont="1" applyFill="1" applyBorder="1" applyAlignment="1" applyProtection="1">
      <alignment horizontal="right" vertical="top" wrapText="1"/>
      <protection locked="0"/>
    </xf>
    <xf numFmtId="3" fontId="7" fillId="37" borderId="10" xfId="0" applyNumberFormat="1" applyFont="1" applyFill="1" applyBorder="1" applyAlignment="1" applyProtection="1">
      <alignment horizontal="right" vertical="top" wrapText="1"/>
      <protection locked="0"/>
    </xf>
    <xf numFmtId="3" fontId="7" fillId="37" borderId="26" xfId="0" applyNumberFormat="1" applyFont="1" applyFill="1" applyBorder="1" applyAlignment="1" applyProtection="1">
      <alignment horizontal="right" vertical="top" wrapText="1"/>
      <protection locked="0"/>
    </xf>
    <xf numFmtId="166" fontId="9" fillId="37" borderId="19" xfId="0" applyNumberFormat="1" applyFont="1" applyFill="1" applyBorder="1" applyAlignment="1" applyProtection="1">
      <alignment vertical="top" wrapText="1"/>
      <protection locked="0"/>
    </xf>
    <xf numFmtId="166" fontId="9" fillId="0" borderId="19" xfId="0" applyNumberFormat="1" applyFont="1" applyBorder="1" applyAlignment="1" applyProtection="1">
      <alignment vertical="top" wrapText="1"/>
      <protection locked="0"/>
    </xf>
    <xf numFmtId="177" fontId="10" fillId="0" borderId="19" xfId="0" applyNumberFormat="1" applyFont="1" applyBorder="1" applyAlignment="1" applyProtection="1">
      <alignment horizontal="left" vertical="top" wrapText="1"/>
      <protection locked="0"/>
    </xf>
    <xf numFmtId="177" fontId="10" fillId="0" borderId="40" xfId="0" applyNumberFormat="1" applyFont="1" applyBorder="1" applyAlignment="1" applyProtection="1">
      <alignment horizontal="left" vertical="top" wrapText="1"/>
      <protection locked="0"/>
    </xf>
    <xf numFmtId="166" fontId="9" fillId="0" borderId="19" xfId="0" applyNumberFormat="1" applyFont="1" applyFill="1" applyBorder="1" applyAlignment="1" applyProtection="1">
      <alignment vertical="top" wrapText="1"/>
      <protection locked="0"/>
    </xf>
    <xf numFmtId="166" fontId="9" fillId="0" borderId="40" xfId="0" applyNumberFormat="1" applyFont="1" applyFill="1" applyBorder="1" applyAlignment="1" applyProtection="1">
      <alignment vertical="top" wrapText="1"/>
      <protection locked="0"/>
    </xf>
    <xf numFmtId="3" fontId="7" fillId="36" borderId="10" xfId="0" applyNumberFormat="1" applyFont="1" applyFill="1" applyBorder="1" applyAlignment="1" applyProtection="1">
      <alignment horizontal="right" vertical="top" wrapText="1"/>
      <protection/>
    </xf>
    <xf numFmtId="3" fontId="0" fillId="0" borderId="0" xfId="0" applyNumberFormat="1" applyAlignment="1" applyProtection="1">
      <alignment/>
      <protection locked="0"/>
    </xf>
    <xf numFmtId="3" fontId="7" fillId="0" borderId="10" xfId="0" applyNumberFormat="1" applyFont="1" applyFill="1" applyBorder="1" applyAlignment="1" applyProtection="1">
      <alignment horizontal="right" vertical="top" wrapText="1"/>
      <protection locked="0"/>
    </xf>
    <xf numFmtId="3" fontId="0" fillId="0" borderId="10" xfId="0" applyNumberFormat="1" applyBorder="1" applyAlignment="1" applyProtection="1">
      <alignment/>
      <protection locked="0"/>
    </xf>
    <xf numFmtId="4" fontId="6" fillId="36" borderId="41" xfId="0" applyNumberFormat="1" applyFont="1" applyFill="1" applyBorder="1" applyAlignment="1" applyProtection="1">
      <alignment horizontal="right" vertical="top" wrapText="1"/>
      <protection locked="0"/>
    </xf>
    <xf numFmtId="166" fontId="10" fillId="34" borderId="18" xfId="0" applyNumberFormat="1" applyFont="1" applyFill="1" applyBorder="1" applyAlignment="1">
      <alignment vertical="top" wrapText="1"/>
    </xf>
    <xf numFmtId="0" fontId="7" fillId="0" borderId="42" xfId="0" applyFont="1" applyBorder="1" applyAlignment="1">
      <alignment vertical="top" wrapText="1"/>
    </xf>
    <xf numFmtId="3" fontId="7" fillId="0" borderId="43" xfId="0" applyNumberFormat="1" applyFont="1" applyBorder="1" applyAlignment="1">
      <alignment vertical="top" wrapText="1"/>
    </xf>
    <xf numFmtId="3" fontId="7" fillId="0" borderId="43" xfId="0" applyNumberFormat="1" applyFont="1" applyBorder="1" applyAlignment="1">
      <alignment horizontal="right" vertical="top" wrapText="1"/>
    </xf>
    <xf numFmtId="166" fontId="9" fillId="0" borderId="44" xfId="0" applyNumberFormat="1" applyFont="1" applyBorder="1" applyAlignment="1">
      <alignment vertical="top" wrapText="1"/>
    </xf>
    <xf numFmtId="0" fontId="7" fillId="38" borderId="14" xfId="0" applyFont="1" applyFill="1" applyBorder="1" applyAlignment="1">
      <alignment vertical="top" wrapText="1"/>
    </xf>
    <xf numFmtId="178" fontId="11" fillId="36" borderId="41"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7" fillId="0" borderId="14" xfId="0" applyFont="1" applyBorder="1" applyAlignment="1">
      <alignment vertical="top" wrapText="1"/>
    </xf>
    <xf numFmtId="3" fontId="7" fillId="36" borderId="23" xfId="0" applyNumberFormat="1" applyFont="1" applyFill="1" applyBorder="1" applyAlignment="1" applyProtection="1">
      <alignment horizontal="right" vertical="top" wrapText="1"/>
      <protection locked="0"/>
    </xf>
    <xf numFmtId="3" fontId="7" fillId="36" borderId="11" xfId="0" applyNumberFormat="1" applyFont="1" applyFill="1" applyBorder="1" applyAlignment="1" applyProtection="1">
      <alignment horizontal="right" vertical="top" wrapText="1"/>
      <protection locked="0"/>
    </xf>
    <xf numFmtId="3" fontId="7" fillId="0" borderId="23" xfId="0" applyNumberFormat="1" applyFont="1" applyBorder="1" applyAlignment="1">
      <alignment horizontal="right" vertical="top" wrapText="1"/>
    </xf>
    <xf numFmtId="3" fontId="7" fillId="0" borderId="11" xfId="0" applyNumberFormat="1" applyFont="1" applyBorder="1" applyAlignment="1">
      <alignment horizontal="right" vertical="top" wrapText="1"/>
    </xf>
    <xf numFmtId="0" fontId="6" fillId="0" borderId="45" xfId="0" applyFont="1"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4" fontId="6" fillId="36" borderId="48" xfId="0" applyNumberFormat="1" applyFont="1" applyFill="1"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0" fontId="7" fillId="0" borderId="45" xfId="0" applyFont="1" applyBorder="1" applyAlignment="1">
      <alignment vertical="top" wrapText="1"/>
    </xf>
    <xf numFmtId="166" fontId="9" fillId="37" borderId="49" xfId="0" applyNumberFormat="1" applyFont="1" applyFill="1" applyBorder="1" applyAlignment="1" applyProtection="1">
      <alignment vertical="top" wrapText="1"/>
      <protection locked="0"/>
    </xf>
    <xf numFmtId="166" fontId="9" fillId="37" borderId="50" xfId="0" applyNumberFormat="1" applyFont="1" applyFill="1" applyBorder="1" applyAlignment="1" applyProtection="1">
      <alignment vertical="top" wrapText="1"/>
      <protection locked="0"/>
    </xf>
    <xf numFmtId="166" fontId="9" fillId="37" borderId="27" xfId="0" applyNumberFormat="1" applyFont="1" applyFill="1" applyBorder="1" applyAlignment="1" applyProtection="1">
      <alignment vertical="top" wrapText="1"/>
      <protection locked="0"/>
    </xf>
    <xf numFmtId="49" fontId="12" fillId="34" borderId="51" xfId="0" applyNumberFormat="1" applyFont="1" applyFill="1" applyBorder="1" applyAlignment="1">
      <alignment vertical="top" wrapText="1"/>
    </xf>
    <xf numFmtId="49" fontId="0" fillId="34" borderId="52" xfId="0" applyNumberFormat="1" applyFill="1" applyBorder="1" applyAlignment="1">
      <alignment vertical="top" wrapText="1"/>
    </xf>
    <xf numFmtId="49" fontId="0" fillId="34" borderId="53" xfId="0" applyNumberFormat="1" applyFill="1" applyBorder="1" applyAlignment="1">
      <alignment vertical="top" wrapText="1"/>
    </xf>
    <xf numFmtId="166" fontId="8" fillId="35" borderId="48" xfId="0" applyNumberFormat="1" applyFont="1" applyFill="1" applyBorder="1" applyAlignment="1">
      <alignment vertical="top" wrapText="1"/>
    </xf>
    <xf numFmtId="166" fontId="8" fillId="35" borderId="46" xfId="0" applyNumberFormat="1" applyFont="1" applyFill="1" applyBorder="1" applyAlignment="1">
      <alignment vertical="top" wrapText="1"/>
    </xf>
    <xf numFmtId="0" fontId="0" fillId="0" borderId="47" xfId="0" applyBorder="1" applyAlignment="1">
      <alignment vertical="top"/>
    </xf>
    <xf numFmtId="4" fontId="6" fillId="34" borderId="54" xfId="0" applyNumberFormat="1" applyFont="1" applyFill="1" applyBorder="1" applyAlignment="1">
      <alignment horizontal="center" vertical="top"/>
    </xf>
    <xf numFmtId="0" fontId="0" fillId="0" borderId="55" xfId="0" applyBorder="1" applyAlignment="1">
      <alignment horizontal="center" vertical="top"/>
    </xf>
    <xf numFmtId="166" fontId="10" fillId="34" borderId="54" xfId="0" applyNumberFormat="1" applyFont="1" applyFill="1" applyBorder="1" applyAlignment="1">
      <alignment horizontal="center" vertical="top" wrapText="1"/>
    </xf>
    <xf numFmtId="0" fontId="0" fillId="34" borderId="55" xfId="0" applyFill="1" applyBorder="1" applyAlignment="1">
      <alignment horizontal="center" vertical="top" wrapText="1"/>
    </xf>
    <xf numFmtId="166" fontId="10" fillId="37" borderId="22" xfId="0" applyNumberFormat="1" applyFont="1" applyFill="1" applyBorder="1" applyAlignment="1" applyProtection="1">
      <alignment vertical="top" wrapText="1"/>
      <protection locked="0"/>
    </xf>
    <xf numFmtId="166" fontId="10" fillId="37" borderId="38" xfId="0" applyNumberFormat="1" applyFont="1" applyFill="1" applyBorder="1" applyAlignment="1" applyProtection="1">
      <alignment vertical="top" wrapText="1"/>
      <protection locked="0"/>
    </xf>
    <xf numFmtId="166" fontId="10" fillId="37" borderId="18" xfId="0" applyNumberFormat="1" applyFont="1" applyFill="1" applyBorder="1" applyAlignment="1" applyProtection="1">
      <alignment vertical="top" wrapText="1"/>
      <protection locked="0"/>
    </xf>
    <xf numFmtId="0" fontId="52" fillId="39" borderId="0" xfId="0" applyFont="1" applyFill="1" applyBorder="1" applyAlignment="1">
      <alignment vertical="top" wrapText="1"/>
    </xf>
    <xf numFmtId="0" fontId="52" fillId="39" borderId="56"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9"/>
  <sheetViews>
    <sheetView tabSelected="1" zoomScale="145" zoomScaleNormal="145" zoomScalePageLayoutView="0" workbookViewId="0" topLeftCell="A1">
      <selection activeCell="A1" sqref="A1:IV1"/>
    </sheetView>
  </sheetViews>
  <sheetFormatPr defaultColWidth="8.8515625" defaultRowHeight="12.75"/>
  <cols>
    <col min="1" max="1" width="39.140625" style="8" customWidth="1"/>
    <col min="2" max="2" width="10.140625" style="23" customWidth="1"/>
    <col min="3" max="4" width="10.140625" style="24" customWidth="1"/>
    <col min="5" max="5" width="10.140625" style="51" customWidth="1"/>
    <col min="6" max="6" width="31.421875" style="16" customWidth="1"/>
    <col min="7" max="7" width="8.8515625" style="3" customWidth="1"/>
    <col min="8" max="16384" width="8.8515625" style="1" customWidth="1"/>
  </cols>
  <sheetData>
    <row r="1" spans="1:7" ht="72.75" customHeight="1">
      <c r="A1" s="180" t="s">
        <v>140</v>
      </c>
      <c r="B1" s="180"/>
      <c r="C1" s="180"/>
      <c r="D1" s="180"/>
      <c r="E1" s="180"/>
      <c r="F1" s="181"/>
      <c r="G1" s="1"/>
    </row>
    <row r="2" spans="1:6" ht="34.5" customHeight="1" thickBot="1">
      <c r="A2" s="167" t="s">
        <v>111</v>
      </c>
      <c r="B2" s="168"/>
      <c r="C2" s="168"/>
      <c r="D2" s="168"/>
      <c r="E2" s="168"/>
      <c r="F2" s="169"/>
    </row>
    <row r="3" spans="1:6" ht="27.75" customHeight="1" thickBot="1" thickTop="1">
      <c r="A3" s="56" t="s">
        <v>108</v>
      </c>
      <c r="B3" s="160" t="s">
        <v>112</v>
      </c>
      <c r="C3" s="161"/>
      <c r="D3" s="161"/>
      <c r="E3" s="161"/>
      <c r="F3" s="162"/>
    </row>
    <row r="4" spans="1:6" ht="42" customHeight="1" thickBot="1" thickTop="1">
      <c r="A4" s="157" t="s">
        <v>25</v>
      </c>
      <c r="B4" s="158"/>
      <c r="C4" s="158"/>
      <c r="D4" s="158"/>
      <c r="E4" s="158"/>
      <c r="F4" s="159"/>
    </row>
    <row r="5" spans="1:7" s="2" customFormat="1" ht="42.75" customHeight="1" thickBot="1" thickTop="1">
      <c r="A5" s="163" t="s">
        <v>95</v>
      </c>
      <c r="B5" s="158"/>
      <c r="C5" s="158"/>
      <c r="D5" s="158"/>
      <c r="E5" s="158"/>
      <c r="F5" s="159"/>
      <c r="G5" s="4"/>
    </row>
    <row r="6" spans="1:7" s="2" customFormat="1" ht="114" thickBot="1" thickTop="1">
      <c r="A6" s="41" t="s">
        <v>109</v>
      </c>
      <c r="B6" s="143" t="s">
        <v>110</v>
      </c>
      <c r="C6" s="150" t="s">
        <v>139</v>
      </c>
      <c r="D6" s="170" t="s">
        <v>85</v>
      </c>
      <c r="E6" s="171"/>
      <c r="F6" s="172"/>
      <c r="G6" s="4"/>
    </row>
    <row r="7" spans="1:7" s="2" customFormat="1" ht="28.5" thickTop="1">
      <c r="A7" s="129" t="s">
        <v>26</v>
      </c>
      <c r="B7" s="173" t="s">
        <v>29</v>
      </c>
      <c r="C7" s="174"/>
      <c r="D7" s="175" t="s">
        <v>30</v>
      </c>
      <c r="E7" s="176"/>
      <c r="F7" s="53" t="s">
        <v>113</v>
      </c>
      <c r="G7" s="4"/>
    </row>
    <row r="8" spans="1:7" s="2" customFormat="1" ht="55.5">
      <c r="A8" s="45" t="s">
        <v>31</v>
      </c>
      <c r="B8" s="43" t="s">
        <v>34</v>
      </c>
      <c r="C8" s="44" t="s">
        <v>47</v>
      </c>
      <c r="D8" s="43" t="s">
        <v>35</v>
      </c>
      <c r="E8" s="44" t="s">
        <v>47</v>
      </c>
      <c r="F8" s="55"/>
      <c r="G8" s="8"/>
    </row>
    <row r="9" spans="1:7" s="2" customFormat="1" ht="13.5">
      <c r="A9" s="8" t="s">
        <v>44</v>
      </c>
      <c r="B9" s="39">
        <v>875</v>
      </c>
      <c r="C9" s="73">
        <f>ConfRegLB*3</f>
        <v>2625</v>
      </c>
      <c r="D9" s="46">
        <f>ConfRegLB*1.7</f>
        <v>1487.5</v>
      </c>
      <c r="E9" s="46">
        <f>ConfRegPDLB*1.5</f>
        <v>3937.5</v>
      </c>
      <c r="F9" s="16"/>
      <c r="G9" s="3"/>
    </row>
    <row r="10" spans="1:6" ht="27.75">
      <c r="A10" s="8" t="s">
        <v>101</v>
      </c>
      <c r="B10" s="39">
        <v>500</v>
      </c>
      <c r="C10" s="46">
        <f>WorkshopRegLB*2</f>
        <v>1000</v>
      </c>
      <c r="D10" s="46">
        <f>WorkshopRegLB*1.7</f>
        <v>850</v>
      </c>
      <c r="E10" s="46">
        <f>WorkshopRegPDLB*1.5</f>
        <v>1500</v>
      </c>
      <c r="F10" s="15"/>
    </row>
    <row r="11" spans="1:6" ht="13.5">
      <c r="A11" s="8" t="s">
        <v>45</v>
      </c>
      <c r="B11" s="39">
        <v>300</v>
      </c>
      <c r="C11" s="46">
        <f>TutorialRegLB/2</f>
        <v>150</v>
      </c>
      <c r="D11" s="46">
        <f>TutorialRegLB*1.7</f>
        <v>510</v>
      </c>
      <c r="E11" s="46">
        <f>TutorialRegPDLB*1.5</f>
        <v>225</v>
      </c>
      <c r="F11" s="15"/>
    </row>
    <row r="12" spans="1:6" ht="13.5">
      <c r="A12" s="50" t="s">
        <v>46</v>
      </c>
      <c r="B12" s="40"/>
      <c r="C12" s="49">
        <f>SUM(ConfRegPDLB:TutorialRegPDLB)</f>
        <v>3775</v>
      </c>
      <c r="D12" s="46"/>
      <c r="E12" s="54">
        <f>PersonDaysLB*1.5</f>
        <v>5662.5</v>
      </c>
      <c r="F12" s="52"/>
    </row>
    <row r="13" spans="1:7" s="42" customFormat="1" ht="69.75">
      <c r="A13" s="50" t="s">
        <v>50</v>
      </c>
      <c r="B13" s="71">
        <f>ConfRegLB+WorkshopRegLB/3</f>
        <v>1041.6666666666667</v>
      </c>
      <c r="C13" s="49"/>
      <c r="D13" s="71">
        <f>ConfRegUB+WorkshopRegUB/3</f>
        <v>1770.8333333333333</v>
      </c>
      <c r="E13" s="54"/>
      <c r="F13" s="52" t="s">
        <v>102</v>
      </c>
      <c r="G13" s="72"/>
    </row>
    <row r="15" spans="1:6" ht="69.75">
      <c r="A15" s="36" t="s">
        <v>114</v>
      </c>
      <c r="B15" s="40">
        <f>ConfRegLB*0.5</f>
        <v>437.5</v>
      </c>
      <c r="C15" s="47"/>
      <c r="D15" s="46">
        <f>ConfRegUB</f>
        <v>1487.5</v>
      </c>
      <c r="E15" s="46"/>
      <c r="F15" s="52" t="s">
        <v>115</v>
      </c>
    </row>
    <row r="16" spans="1:6" ht="57" thickBot="1">
      <c r="A16" s="145" t="s">
        <v>48</v>
      </c>
      <c r="B16" s="146">
        <f>ConfRegLB*0.4</f>
        <v>350</v>
      </c>
      <c r="C16" s="147"/>
      <c r="D16" s="147">
        <f>StudentLunchLB*1.5</f>
        <v>525</v>
      </c>
      <c r="E16" s="147"/>
      <c r="F16" s="148" t="s">
        <v>116</v>
      </c>
    </row>
    <row r="17" spans="1:7" s="5" customFormat="1" ht="55.5">
      <c r="A17" s="149"/>
      <c r="B17" s="33" t="s">
        <v>3</v>
      </c>
      <c r="C17" s="33" t="s">
        <v>4</v>
      </c>
      <c r="D17" s="33" t="s">
        <v>27</v>
      </c>
      <c r="E17" s="33" t="s">
        <v>28</v>
      </c>
      <c r="F17" s="144" t="s">
        <v>42</v>
      </c>
      <c r="G17" s="6"/>
    </row>
    <row r="18" spans="1:6" ht="84">
      <c r="A18" s="34" t="s">
        <v>2</v>
      </c>
      <c r="B18" s="26"/>
      <c r="F18" s="16" t="s">
        <v>75</v>
      </c>
    </row>
    <row r="19" spans="1:6" ht="55.5">
      <c r="A19" s="8" t="s">
        <v>15</v>
      </c>
      <c r="B19" s="130">
        <v>0</v>
      </c>
      <c r="C19" s="130">
        <v>0</v>
      </c>
      <c r="D19" s="46">
        <f>B19+ConfRegLB*C19</f>
        <v>0</v>
      </c>
      <c r="E19" s="46">
        <f>B19+C19*ConfRegUB</f>
        <v>0</v>
      </c>
      <c r="F19" s="133" t="s">
        <v>117</v>
      </c>
    </row>
    <row r="20" spans="1:6" ht="42">
      <c r="A20" s="8" t="s">
        <v>16</v>
      </c>
      <c r="B20" s="130">
        <v>0</v>
      </c>
      <c r="C20" s="130">
        <v>0</v>
      </c>
      <c r="D20" s="46">
        <f>B20+ConfRegLB*C20</f>
        <v>0</v>
      </c>
      <c r="E20" s="73">
        <f>B20+C20*ConfRegUB</f>
        <v>0</v>
      </c>
      <c r="F20" s="133" t="s">
        <v>118</v>
      </c>
    </row>
    <row r="21" spans="1:6" ht="42">
      <c r="A21" s="8" t="s">
        <v>103</v>
      </c>
      <c r="B21" s="130">
        <v>0</v>
      </c>
      <c r="C21" s="130">
        <v>0</v>
      </c>
      <c r="D21" s="46">
        <f>B21+WorkshopRegLB*C21</f>
        <v>0</v>
      </c>
      <c r="E21" s="73">
        <f>B21+C21*WorkshopRegUB</f>
        <v>0</v>
      </c>
      <c r="F21" s="133" t="s">
        <v>119</v>
      </c>
    </row>
    <row r="22" spans="1:6" ht="42">
      <c r="A22" s="8" t="s">
        <v>17</v>
      </c>
      <c r="B22" s="130">
        <v>0</v>
      </c>
      <c r="C22" s="130">
        <v>0</v>
      </c>
      <c r="D22" s="46">
        <f>B22+TutorialRegLB*C22/2</f>
        <v>0</v>
      </c>
      <c r="E22" s="73">
        <f>B22+C22*TutorialRegUB/2</f>
        <v>0</v>
      </c>
      <c r="F22" s="133" t="s">
        <v>120</v>
      </c>
    </row>
    <row r="23" spans="1:6" ht="42">
      <c r="A23" s="8" t="s">
        <v>13</v>
      </c>
      <c r="B23" s="130">
        <v>0</v>
      </c>
      <c r="C23" s="130">
        <v>0</v>
      </c>
      <c r="D23" s="46">
        <f>B23+C23*PersonDaysLB</f>
        <v>0</v>
      </c>
      <c r="E23" s="73">
        <f>B23+C23*PersonDaysUB</f>
        <v>0</v>
      </c>
      <c r="F23" s="133" t="s">
        <v>121</v>
      </c>
    </row>
    <row r="24" spans="1:6" ht="27.75">
      <c r="A24" s="8" t="s">
        <v>6</v>
      </c>
      <c r="B24" s="130">
        <v>0</v>
      </c>
      <c r="C24" s="74"/>
      <c r="D24" s="46">
        <f>B24</f>
        <v>0</v>
      </c>
      <c r="E24" s="46">
        <f>B24</f>
        <v>0</v>
      </c>
      <c r="F24" s="133" t="s">
        <v>19</v>
      </c>
    </row>
    <row r="25" spans="1:6" ht="42">
      <c r="A25" s="8" t="s">
        <v>63</v>
      </c>
      <c r="B25" s="130">
        <v>0</v>
      </c>
      <c r="C25" s="74"/>
      <c r="D25" s="46">
        <f>B25</f>
        <v>0</v>
      </c>
      <c r="E25" s="46">
        <f>B25</f>
        <v>0</v>
      </c>
      <c r="F25" s="133" t="s">
        <v>32</v>
      </c>
    </row>
    <row r="26" spans="1:6" ht="13.5">
      <c r="A26" s="9" t="s">
        <v>38</v>
      </c>
      <c r="B26" s="131">
        <v>0</v>
      </c>
      <c r="C26" s="131">
        <v>0</v>
      </c>
      <c r="D26" s="131">
        <v>0</v>
      </c>
      <c r="E26" s="132">
        <v>0</v>
      </c>
      <c r="F26" s="133" t="s">
        <v>64</v>
      </c>
    </row>
    <row r="27" spans="1:6" ht="13.5">
      <c r="A27" s="11" t="s">
        <v>69</v>
      </c>
      <c r="B27" s="75"/>
      <c r="C27" s="54"/>
      <c r="D27" s="54">
        <f>SUM(D19:D26)</f>
        <v>0</v>
      </c>
      <c r="E27" s="54">
        <f>SUM(E19:E26)</f>
        <v>0</v>
      </c>
      <c r="F27" s="134"/>
    </row>
    <row r="28" spans="1:6" ht="13.5">
      <c r="A28" s="57" t="s">
        <v>70</v>
      </c>
      <c r="B28" s="75"/>
      <c r="C28" s="54"/>
      <c r="D28" s="112" t="e">
        <f>D27*ExchangeRate</f>
        <v>#VALUE!</v>
      </c>
      <c r="E28" s="112" t="e">
        <f>E27*ExchangeRate</f>
        <v>#VALUE!</v>
      </c>
      <c r="F28" s="135"/>
    </row>
    <row r="29" spans="1:6" ht="13.5">
      <c r="A29" s="11" t="s">
        <v>71</v>
      </c>
      <c r="B29" s="75"/>
      <c r="C29" s="54"/>
      <c r="D29" s="54">
        <f>D27/PersonDaysLB</f>
        <v>0</v>
      </c>
      <c r="E29" s="54">
        <f>E27/PersonDaysUB</f>
        <v>0</v>
      </c>
      <c r="F29" s="134"/>
    </row>
    <row r="30" spans="1:6" ht="27.75">
      <c r="A30" s="57" t="s">
        <v>72</v>
      </c>
      <c r="B30" s="75"/>
      <c r="C30" s="54"/>
      <c r="D30" s="112" t="e">
        <f>D29*ExchangeRate</f>
        <v>#VALUE!</v>
      </c>
      <c r="E30" s="115" t="e">
        <f>E29*ExchangeRate</f>
        <v>#VALUE!</v>
      </c>
      <c r="F30" s="135"/>
    </row>
    <row r="31" spans="1:6" ht="13.5">
      <c r="A31" s="10"/>
      <c r="B31" s="75"/>
      <c r="C31" s="54"/>
      <c r="D31" s="54"/>
      <c r="E31" s="77"/>
      <c r="F31" s="134"/>
    </row>
    <row r="32" spans="1:6" ht="13.5">
      <c r="A32" s="35" t="s">
        <v>76</v>
      </c>
      <c r="B32" s="54"/>
      <c r="C32" s="54"/>
      <c r="D32" s="54"/>
      <c r="E32" s="77"/>
      <c r="F32" s="134"/>
    </row>
    <row r="33" spans="1:6" ht="12.75" customHeight="1">
      <c r="A33" s="8" t="s">
        <v>58</v>
      </c>
      <c r="B33" s="130">
        <v>0</v>
      </c>
      <c r="C33" s="130">
        <v>0</v>
      </c>
      <c r="D33" s="46">
        <f>B33+C33*ConfRegPDLB</f>
        <v>0</v>
      </c>
      <c r="E33" s="117">
        <f>B33+C33*ConfRegPDUB</f>
        <v>0</v>
      </c>
      <c r="F33" s="177" t="s">
        <v>107</v>
      </c>
    </row>
    <row r="34" spans="1:6" ht="27.75">
      <c r="A34" s="8" t="s">
        <v>105</v>
      </c>
      <c r="B34" s="130">
        <v>0</v>
      </c>
      <c r="C34" s="130">
        <v>0</v>
      </c>
      <c r="D34" s="73">
        <f>B34+C34*WorkshopRegPDLB</f>
        <v>0</v>
      </c>
      <c r="E34" s="46">
        <f>B34+C34*WorkshopRegPDUB</f>
        <v>0</v>
      </c>
      <c r="F34" s="178"/>
    </row>
    <row r="35" spans="1:6" ht="13.5">
      <c r="A35" s="151" t="s">
        <v>59</v>
      </c>
      <c r="B35" s="153">
        <v>0</v>
      </c>
      <c r="C35" s="153">
        <v>0</v>
      </c>
      <c r="D35" s="155">
        <f>B35+C35*TutorialRegPDLB</f>
        <v>0</v>
      </c>
      <c r="E35" s="155">
        <f>B35+C35*TutorialRegUB/2</f>
        <v>0</v>
      </c>
      <c r="F35" s="178"/>
    </row>
    <row r="36" spans="1:6" ht="13.5">
      <c r="A36" s="152"/>
      <c r="B36" s="154"/>
      <c r="C36" s="154"/>
      <c r="D36" s="156"/>
      <c r="E36" s="156"/>
      <c r="F36" s="179"/>
    </row>
    <row r="37" spans="1:6" ht="13.5">
      <c r="A37" s="8" t="s">
        <v>11</v>
      </c>
      <c r="B37" s="130">
        <v>0</v>
      </c>
      <c r="C37" s="130">
        <v>0</v>
      </c>
      <c r="D37" s="73">
        <f>B37+C37*ConfRegPDLB*2</f>
        <v>0</v>
      </c>
      <c r="E37" s="46">
        <f>B37+C37*ConfRegPDUB*2</f>
        <v>0</v>
      </c>
      <c r="F37" s="164" t="s">
        <v>106</v>
      </c>
    </row>
    <row r="38" spans="1:6" ht="27.75">
      <c r="A38" s="8" t="s">
        <v>104</v>
      </c>
      <c r="B38" s="130">
        <v>0</v>
      </c>
      <c r="C38" s="130">
        <v>0</v>
      </c>
      <c r="D38" s="73">
        <f>B38+C38*WorkshopRegPDLB*2</f>
        <v>0</v>
      </c>
      <c r="E38" s="46">
        <f>B38+C38*WorkshopRegPDUB*2</f>
        <v>0</v>
      </c>
      <c r="F38" s="165"/>
    </row>
    <row r="39" spans="1:6" ht="13.5">
      <c r="A39" s="8" t="s">
        <v>12</v>
      </c>
      <c r="B39" s="130">
        <v>0</v>
      </c>
      <c r="C39" s="130">
        <v>0</v>
      </c>
      <c r="D39" s="73">
        <f>B39+C39*TutorialRegPDLB*2</f>
        <v>0</v>
      </c>
      <c r="E39" s="46">
        <f>B39+C39*TutorialRegPDUB*2</f>
        <v>0</v>
      </c>
      <c r="F39" s="166"/>
    </row>
    <row r="40" spans="1:6" ht="55.5">
      <c r="A40" s="8" t="s">
        <v>7</v>
      </c>
      <c r="B40" s="130">
        <v>0</v>
      </c>
      <c r="C40" s="130">
        <v>0</v>
      </c>
      <c r="D40" s="46">
        <f>B40+C40*ConfRegLB*0.7</f>
        <v>0</v>
      </c>
      <c r="E40" s="118">
        <f>B40+C40*ConfRegUB*0.7</f>
        <v>0</v>
      </c>
      <c r="F40" s="133" t="s">
        <v>122</v>
      </c>
    </row>
    <row r="41" spans="1:6" ht="13.5">
      <c r="A41" s="8" t="s">
        <v>38</v>
      </c>
      <c r="B41" s="131">
        <v>0</v>
      </c>
      <c r="C41" s="131">
        <v>0</v>
      </c>
      <c r="D41" s="131">
        <v>0</v>
      </c>
      <c r="E41" s="132">
        <v>0</v>
      </c>
      <c r="F41" s="133" t="s">
        <v>64</v>
      </c>
    </row>
    <row r="42" spans="1:7" ht="13.5">
      <c r="A42" s="11" t="s">
        <v>77</v>
      </c>
      <c r="B42" s="75"/>
      <c r="C42" s="54"/>
      <c r="D42" s="54">
        <f>SUM(D33:D41)</f>
        <v>0</v>
      </c>
      <c r="E42" s="54">
        <f>SUM(E33:E41)</f>
        <v>0</v>
      </c>
      <c r="F42" s="134"/>
      <c r="G42"/>
    </row>
    <row r="43" spans="1:7" ht="13.5">
      <c r="A43" s="57" t="s">
        <v>78</v>
      </c>
      <c r="B43" s="75"/>
      <c r="C43" s="54"/>
      <c r="D43" s="112" t="e">
        <f>D42*ExchangeRate</f>
        <v>#VALUE!</v>
      </c>
      <c r="E43" s="112" t="e">
        <f>E42*ExchangeRate</f>
        <v>#VALUE!</v>
      </c>
      <c r="F43" s="135"/>
      <c r="G43"/>
    </row>
    <row r="44" spans="1:7" ht="13.5">
      <c r="A44" s="11" t="s">
        <v>79</v>
      </c>
      <c r="B44" s="75"/>
      <c r="C44" s="54"/>
      <c r="D44" s="54">
        <f>D42/PersonDaysLB</f>
        <v>0</v>
      </c>
      <c r="E44" s="54">
        <f>E42/PersonDaysUB</f>
        <v>0</v>
      </c>
      <c r="F44" s="134"/>
      <c r="G44"/>
    </row>
    <row r="45" spans="1:7" ht="13.5">
      <c r="A45" s="57" t="s">
        <v>80</v>
      </c>
      <c r="B45" s="75"/>
      <c r="C45" s="54"/>
      <c r="D45" s="115" t="e">
        <f>D44*ExchangeRate</f>
        <v>#VALUE!</v>
      </c>
      <c r="E45" s="119" t="e">
        <f>E44*ExchangeRate</f>
        <v>#VALUE!</v>
      </c>
      <c r="F45" s="136"/>
      <c r="G45"/>
    </row>
    <row r="46" spans="2:6" ht="13.5">
      <c r="B46" s="78"/>
      <c r="C46" s="78"/>
      <c r="D46" s="78"/>
      <c r="E46" s="79"/>
      <c r="F46" s="137"/>
    </row>
    <row r="47" spans="1:6" ht="13.5">
      <c r="A47" s="35" t="s">
        <v>83</v>
      </c>
      <c r="B47" s="78"/>
      <c r="C47" s="78"/>
      <c r="D47" s="78"/>
      <c r="E47" s="79"/>
      <c r="F47" s="137"/>
    </row>
    <row r="48" spans="1:6" ht="55.5">
      <c r="A48" s="8" t="s">
        <v>1</v>
      </c>
      <c r="B48" s="130">
        <v>0</v>
      </c>
      <c r="C48" s="130">
        <v>0</v>
      </c>
      <c r="D48" s="54">
        <f>B48+StudentLunchLB*C48</f>
        <v>0</v>
      </c>
      <c r="E48" s="77">
        <f>B48+C48*StudentLunchUB</f>
        <v>0</v>
      </c>
      <c r="F48" s="133" t="s">
        <v>123</v>
      </c>
    </row>
    <row r="49" spans="1:6" ht="13.5">
      <c r="A49" s="58" t="s">
        <v>84</v>
      </c>
      <c r="B49" s="78"/>
      <c r="C49" s="78"/>
      <c r="D49" s="112" t="e">
        <f>D48*ExchangeRate</f>
        <v>#VALUE!</v>
      </c>
      <c r="E49" s="115" t="e">
        <f>E48*ExchangeRate</f>
        <v>#VALUE!</v>
      </c>
      <c r="F49" s="138"/>
    </row>
    <row r="50" spans="1:6" ht="13.5">
      <c r="A50" s="58"/>
      <c r="B50" s="78"/>
      <c r="C50" s="78"/>
      <c r="D50" s="112"/>
      <c r="E50" s="112"/>
      <c r="F50" s="137"/>
    </row>
    <row r="51" spans="1:6" ht="13.5">
      <c r="A51" s="35" t="s">
        <v>54</v>
      </c>
      <c r="B51" s="78"/>
      <c r="C51" s="78"/>
      <c r="D51" s="78"/>
      <c r="E51" s="79"/>
      <c r="F51" s="137"/>
    </row>
    <row r="52" spans="1:7" s="65" customFormat="1" ht="69.75">
      <c r="A52" s="116" t="s">
        <v>125</v>
      </c>
      <c r="B52" s="130">
        <v>0</v>
      </c>
      <c r="C52" s="130">
        <v>0</v>
      </c>
      <c r="D52" s="78">
        <f>B52+C52*12</f>
        <v>0</v>
      </c>
      <c r="E52" s="79">
        <f>D52</f>
        <v>0</v>
      </c>
      <c r="F52" s="133" t="s">
        <v>124</v>
      </c>
      <c r="G52" s="64"/>
    </row>
    <row r="53" spans="1:7" s="65" customFormat="1" ht="55.5">
      <c r="A53" s="116" t="s">
        <v>126</v>
      </c>
      <c r="B53" s="130">
        <v>0</v>
      </c>
      <c r="C53" s="130">
        <v>0</v>
      </c>
      <c r="D53" s="78">
        <f>B53+C53*12</f>
        <v>0</v>
      </c>
      <c r="E53" s="79">
        <f>D53</f>
        <v>0</v>
      </c>
      <c r="F53" s="133" t="s">
        <v>127</v>
      </c>
      <c r="G53" s="64"/>
    </row>
    <row r="54" spans="1:7" s="65" customFormat="1" ht="27.75">
      <c r="A54" s="116" t="s">
        <v>128</v>
      </c>
      <c r="B54" s="130">
        <v>0</v>
      </c>
      <c r="C54" s="130">
        <v>0</v>
      </c>
      <c r="D54" s="78">
        <f>B54+C54*25</f>
        <v>0</v>
      </c>
      <c r="E54" s="79">
        <f>D54</f>
        <v>0</v>
      </c>
      <c r="F54" s="133" t="s">
        <v>94</v>
      </c>
      <c r="G54" s="64"/>
    </row>
    <row r="55" spans="1:7" s="65" customFormat="1" ht="55.5">
      <c r="A55" s="116" t="s">
        <v>91</v>
      </c>
      <c r="B55" s="130">
        <v>0</v>
      </c>
      <c r="C55" s="130">
        <v>0</v>
      </c>
      <c r="D55" s="78">
        <f>B55+C55*18</f>
        <v>0</v>
      </c>
      <c r="E55" s="79">
        <f>D55</f>
        <v>0</v>
      </c>
      <c r="F55" s="133" t="s">
        <v>129</v>
      </c>
      <c r="G55" s="64"/>
    </row>
    <row r="56" spans="1:6" ht="13.5">
      <c r="A56" s="12" t="s">
        <v>92</v>
      </c>
      <c r="D56" s="79">
        <f>SUM(D53:D55)</f>
        <v>0</v>
      </c>
      <c r="E56" s="78">
        <f>SUM(E53:E55)</f>
        <v>0</v>
      </c>
      <c r="F56" s="138"/>
    </row>
    <row r="57" spans="1:6" ht="13.5">
      <c r="A57" s="58" t="s">
        <v>93</v>
      </c>
      <c r="D57" s="112" t="e">
        <f>D56*ExchangeRate</f>
        <v>#VALUE!</v>
      </c>
      <c r="E57" s="115" t="e">
        <f>E56*ExchangeRate</f>
        <v>#VALUE!</v>
      </c>
      <c r="F57" s="138"/>
    </row>
    <row r="58" spans="2:6" ht="13.5">
      <c r="B58" s="78"/>
      <c r="C58" s="78"/>
      <c r="D58" s="78"/>
      <c r="E58" s="79"/>
      <c r="F58" s="137"/>
    </row>
    <row r="59" spans="1:7" ht="55.5">
      <c r="A59" s="35" t="s">
        <v>130</v>
      </c>
      <c r="B59" s="54"/>
      <c r="C59" s="54"/>
      <c r="D59" s="54"/>
      <c r="E59" s="77"/>
      <c r="F59" s="134" t="s">
        <v>131</v>
      </c>
      <c r="G59"/>
    </row>
    <row r="60" spans="1:6" ht="13.5">
      <c r="A60" s="8" t="s">
        <v>65</v>
      </c>
      <c r="B60" s="139">
        <v>0</v>
      </c>
      <c r="C60" s="139">
        <v>0</v>
      </c>
      <c r="D60" s="46">
        <f>B60+BanquetLB*C60</f>
        <v>0</v>
      </c>
      <c r="E60" s="73">
        <f>B60+C60*BanquetUB</f>
        <v>0</v>
      </c>
      <c r="F60" s="133"/>
    </row>
    <row r="61" spans="1:6" ht="13.5">
      <c r="A61" s="8" t="s">
        <v>66</v>
      </c>
      <c r="B61" s="139">
        <v>0</v>
      </c>
      <c r="C61" s="139">
        <v>0</v>
      </c>
      <c r="D61" s="46">
        <f>B61+BanquetLB*C61</f>
        <v>0</v>
      </c>
      <c r="E61" s="73">
        <f>B61+C61*BanquetUB</f>
        <v>0</v>
      </c>
      <c r="F61" s="133"/>
    </row>
    <row r="62" spans="1:6" ht="27.75">
      <c r="A62" s="8" t="s">
        <v>67</v>
      </c>
      <c r="B62" s="139">
        <v>0</v>
      </c>
      <c r="C62" s="139">
        <v>0</v>
      </c>
      <c r="D62" s="46">
        <f>B62+BanquetLB*C62</f>
        <v>0</v>
      </c>
      <c r="E62" s="73">
        <f>B62+C62*BanquetUB</f>
        <v>0</v>
      </c>
      <c r="F62" s="133" t="s">
        <v>36</v>
      </c>
    </row>
    <row r="63" spans="1:6" ht="27.75">
      <c r="A63" s="8" t="s">
        <v>68</v>
      </c>
      <c r="B63" s="139">
        <v>0</v>
      </c>
      <c r="C63" s="139">
        <v>0</v>
      </c>
      <c r="D63" s="46">
        <f>B63+BanquetLB*C63</f>
        <v>0</v>
      </c>
      <c r="E63" s="73">
        <f>B63+C63*BanquetUB</f>
        <v>0</v>
      </c>
      <c r="F63" s="133" t="s">
        <v>37</v>
      </c>
    </row>
    <row r="64" spans="1:6" ht="13.5">
      <c r="A64" s="8" t="s">
        <v>38</v>
      </c>
      <c r="B64" s="131">
        <v>0</v>
      </c>
      <c r="C64" s="131">
        <v>0</v>
      </c>
      <c r="D64" s="131">
        <v>0</v>
      </c>
      <c r="E64" s="132">
        <v>0</v>
      </c>
      <c r="F64" s="133" t="s">
        <v>64</v>
      </c>
    </row>
    <row r="65" spans="1:6" ht="13.5">
      <c r="A65" s="12" t="s">
        <v>132</v>
      </c>
      <c r="B65" s="54"/>
      <c r="C65" s="46"/>
      <c r="D65" s="54">
        <f>SUM(D60:D63)</f>
        <v>0</v>
      </c>
      <c r="E65" s="77">
        <f>SUM(E60:E64)</f>
        <v>0</v>
      </c>
      <c r="F65" s="134"/>
    </row>
    <row r="66" spans="1:6" ht="13.5">
      <c r="A66" s="58" t="s">
        <v>133</v>
      </c>
      <c r="B66" s="54"/>
      <c r="C66" s="46"/>
      <c r="D66" s="112" t="e">
        <f>D65*ExchangeRate</f>
        <v>#VALUE!</v>
      </c>
      <c r="E66" s="112" t="e">
        <f>E65*ExchangeRate</f>
        <v>#VALUE!</v>
      </c>
      <c r="F66" s="135"/>
    </row>
    <row r="67" spans="1:7" ht="13.5">
      <c r="A67" s="12" t="s">
        <v>134</v>
      </c>
      <c r="B67" s="54"/>
      <c r="C67" s="46"/>
      <c r="D67" s="54">
        <f>D65/BanquetLB</f>
        <v>0</v>
      </c>
      <c r="E67" s="77">
        <f>E65/BanquetUB</f>
        <v>0</v>
      </c>
      <c r="F67" s="135"/>
      <c r="G67" s="1"/>
    </row>
    <row r="68" spans="1:7" ht="27.75">
      <c r="A68" s="58" t="s">
        <v>135</v>
      </c>
      <c r="B68" s="54"/>
      <c r="C68" s="46"/>
      <c r="D68" s="115" t="e">
        <f>D67*ExchangeRate</f>
        <v>#VALUE!</v>
      </c>
      <c r="E68" s="113" t="e">
        <f>E67*ExchangeRate</f>
        <v>#VALUE!</v>
      </c>
      <c r="F68" s="135"/>
      <c r="G68" s="1"/>
    </row>
    <row r="69" spans="1:7" ht="13.5">
      <c r="A69" s="12"/>
      <c r="B69" s="54"/>
      <c r="C69" s="46"/>
      <c r="D69" s="80"/>
      <c r="E69" s="81"/>
      <c r="F69" s="134"/>
      <c r="G69" s="1"/>
    </row>
    <row r="70" spans="1:7" ht="97.5">
      <c r="A70" s="35" t="s">
        <v>82</v>
      </c>
      <c r="B70" s="75"/>
      <c r="C70" s="54"/>
      <c r="D70" s="82"/>
      <c r="E70" s="83"/>
      <c r="F70" s="134" t="s">
        <v>96</v>
      </c>
      <c r="G70" s="1"/>
    </row>
    <row r="71" spans="1:7" ht="97.5">
      <c r="A71" s="8" t="s">
        <v>18</v>
      </c>
      <c r="B71" s="131">
        <v>0</v>
      </c>
      <c r="C71" s="140"/>
      <c r="D71" s="46">
        <f>B71</f>
        <v>0</v>
      </c>
      <c r="E71" s="73">
        <f>B71</f>
        <v>0</v>
      </c>
      <c r="F71" s="133" t="s">
        <v>73</v>
      </c>
      <c r="G71" s="1"/>
    </row>
    <row r="72" spans="1:7" ht="13.5">
      <c r="A72" s="8" t="s">
        <v>57</v>
      </c>
      <c r="B72" s="131">
        <v>0</v>
      </c>
      <c r="C72" s="131">
        <v>0</v>
      </c>
      <c r="D72" s="46">
        <f>B72+C72*BodyCountLB</f>
        <v>0</v>
      </c>
      <c r="E72" s="73">
        <f>B72+C72*BodyCountUB</f>
        <v>0</v>
      </c>
      <c r="F72" s="133" t="s">
        <v>74</v>
      </c>
      <c r="G72" s="1"/>
    </row>
    <row r="73" spans="1:7" ht="27.75">
      <c r="A73" s="8" t="s">
        <v>5</v>
      </c>
      <c r="B73" s="130">
        <v>0</v>
      </c>
      <c r="C73" s="141"/>
      <c r="D73" s="46">
        <f aca="true" t="shared" si="0" ref="D73:D78">B73</f>
        <v>0</v>
      </c>
      <c r="E73" s="73">
        <f aca="true" t="shared" si="1" ref="E73:E78">B73</f>
        <v>0</v>
      </c>
      <c r="F73" s="133" t="s">
        <v>14</v>
      </c>
      <c r="G73" s="1"/>
    </row>
    <row r="74" spans="1:7" ht="13.5">
      <c r="A74" s="8" t="s">
        <v>8</v>
      </c>
      <c r="B74" s="130">
        <v>0</v>
      </c>
      <c r="C74" s="142"/>
      <c r="D74" s="46">
        <f t="shared" si="0"/>
        <v>0</v>
      </c>
      <c r="E74" s="73">
        <f t="shared" si="1"/>
        <v>0</v>
      </c>
      <c r="F74" s="133" t="s">
        <v>62</v>
      </c>
      <c r="G74" s="1"/>
    </row>
    <row r="75" spans="1:7" ht="13.5">
      <c r="A75" s="8" t="s">
        <v>9</v>
      </c>
      <c r="B75" s="131">
        <v>0</v>
      </c>
      <c r="C75" s="142"/>
      <c r="D75" s="46">
        <f t="shared" si="0"/>
        <v>0</v>
      </c>
      <c r="E75" s="73">
        <f t="shared" si="1"/>
        <v>0</v>
      </c>
      <c r="F75" s="133"/>
      <c r="G75" s="1"/>
    </row>
    <row r="76" spans="1:7" ht="13.5">
      <c r="A76" s="8" t="s">
        <v>10</v>
      </c>
      <c r="B76" s="130">
        <v>0</v>
      </c>
      <c r="C76" s="142"/>
      <c r="D76" s="46">
        <f t="shared" si="0"/>
        <v>0</v>
      </c>
      <c r="E76" s="73">
        <f t="shared" si="1"/>
        <v>0</v>
      </c>
      <c r="F76" s="133"/>
      <c r="G76" s="1"/>
    </row>
    <row r="77" spans="1:7" ht="13.5">
      <c r="A77" s="8" t="s">
        <v>61</v>
      </c>
      <c r="B77" s="131">
        <v>0</v>
      </c>
      <c r="C77" s="142"/>
      <c r="D77" s="46">
        <f t="shared" si="0"/>
        <v>0</v>
      </c>
      <c r="E77" s="73">
        <f t="shared" si="1"/>
        <v>0</v>
      </c>
      <c r="F77" s="133"/>
      <c r="G77" s="1"/>
    </row>
    <row r="78" spans="1:7" ht="27.75">
      <c r="A78" s="8" t="s">
        <v>38</v>
      </c>
      <c r="B78" s="131">
        <v>0</v>
      </c>
      <c r="C78" s="142"/>
      <c r="D78" s="46">
        <f t="shared" si="0"/>
        <v>0</v>
      </c>
      <c r="E78" s="73">
        <f t="shared" si="1"/>
        <v>0</v>
      </c>
      <c r="F78" s="133" t="s">
        <v>98</v>
      </c>
      <c r="G78" s="1"/>
    </row>
    <row r="79" spans="1:7" ht="13.5">
      <c r="A79" s="8" t="s">
        <v>60</v>
      </c>
      <c r="B79" s="131">
        <v>0</v>
      </c>
      <c r="C79" s="131">
        <v>0</v>
      </c>
      <c r="D79" s="46">
        <f>B79+C79*BodyCountLB</f>
        <v>0</v>
      </c>
      <c r="E79" s="73">
        <f>B79+C79*BodyCountUB</f>
        <v>0</v>
      </c>
      <c r="F79" s="133"/>
      <c r="G79" s="1"/>
    </row>
    <row r="80" spans="1:7" ht="13.5">
      <c r="A80" s="8" t="s">
        <v>39</v>
      </c>
      <c r="B80" s="131">
        <v>0</v>
      </c>
      <c r="C80" s="131">
        <v>0</v>
      </c>
      <c r="D80" s="46">
        <f>B80+C80*BodyCountLB</f>
        <v>0</v>
      </c>
      <c r="E80" s="73">
        <f>B80+C80*BodyCountUB</f>
        <v>0</v>
      </c>
      <c r="F80" s="133"/>
      <c r="G80" s="1"/>
    </row>
    <row r="81" spans="1:7" ht="13.5">
      <c r="A81" s="8" t="s">
        <v>40</v>
      </c>
      <c r="B81" s="131">
        <v>0</v>
      </c>
      <c r="C81" s="131">
        <v>0</v>
      </c>
      <c r="D81" s="46">
        <f>B81+C81*BodyCountLB</f>
        <v>0</v>
      </c>
      <c r="E81" s="73">
        <f>B81+C81*BodyCountUB</f>
        <v>0</v>
      </c>
      <c r="F81" s="133"/>
      <c r="G81" s="1"/>
    </row>
    <row r="82" spans="1:7" ht="13.5">
      <c r="A82" s="8" t="s">
        <v>38</v>
      </c>
      <c r="B82" s="131">
        <v>0</v>
      </c>
      <c r="C82" s="131">
        <v>0</v>
      </c>
      <c r="D82" s="46">
        <f>B82+C82*BodyCountLB</f>
        <v>0</v>
      </c>
      <c r="E82" s="73">
        <f>B82+C82*BodyCountUB</f>
        <v>0</v>
      </c>
      <c r="F82" s="133"/>
      <c r="G82" s="1"/>
    </row>
    <row r="83" spans="1:6" ht="13.5">
      <c r="A83" s="12" t="s">
        <v>51</v>
      </c>
      <c r="B83" s="75"/>
      <c r="C83" s="54"/>
      <c r="D83" s="54">
        <f>SUM(D71:D82)</f>
        <v>0</v>
      </c>
      <c r="E83" s="54">
        <f>SUM(E71:E82)</f>
        <v>0</v>
      </c>
      <c r="F83" s="29"/>
    </row>
    <row r="84" spans="1:6" ht="13.5">
      <c r="A84" s="58" t="s">
        <v>52</v>
      </c>
      <c r="B84" s="75"/>
      <c r="C84" s="54"/>
      <c r="D84" s="115" t="e">
        <f>D83*ExchangeRate</f>
        <v>#VALUE!</v>
      </c>
      <c r="E84" s="115" t="e">
        <f>E83*ExchangeRate</f>
        <v>#VALUE!</v>
      </c>
      <c r="F84" s="29"/>
    </row>
    <row r="85" spans="1:6" ht="27.75">
      <c r="A85" s="66" t="s">
        <v>88</v>
      </c>
      <c r="B85" s="75"/>
      <c r="C85" s="54"/>
      <c r="D85" s="120">
        <f>D83/BodyCountLB</f>
        <v>0</v>
      </c>
      <c r="E85" s="121">
        <f>E83/BodyCountUB</f>
        <v>0</v>
      </c>
      <c r="F85" s="29"/>
    </row>
    <row r="86" spans="1:6" ht="27.75">
      <c r="A86" s="58" t="s">
        <v>87</v>
      </c>
      <c r="B86" s="75"/>
      <c r="C86" s="54"/>
      <c r="D86" s="115" t="e">
        <f>D84/BodyCountLB</f>
        <v>#VALUE!</v>
      </c>
      <c r="E86" s="112" t="e">
        <f>E84/BodyCountUB</f>
        <v>#VALUE!</v>
      </c>
      <c r="F86" s="29"/>
    </row>
    <row r="87" spans="1:6" ht="15" thickBot="1">
      <c r="A87" s="69"/>
      <c r="B87" s="84"/>
      <c r="C87" s="85"/>
      <c r="D87" s="86"/>
      <c r="E87" s="87"/>
      <c r="F87" s="38"/>
    </row>
    <row r="88" spans="1:6" ht="15" thickTop="1">
      <c r="A88" s="123"/>
      <c r="B88" s="124"/>
      <c r="C88" s="125"/>
      <c r="D88" s="126"/>
      <c r="E88" s="127"/>
      <c r="F88" s="128"/>
    </row>
    <row r="89" spans="1:6" ht="28.5" thickTop="1">
      <c r="A89" s="122" t="s">
        <v>136</v>
      </c>
      <c r="B89" s="88"/>
      <c r="C89" s="89"/>
      <c r="D89" s="90"/>
      <c r="E89" s="91"/>
      <c r="F89" s="68"/>
    </row>
    <row r="90" spans="1:7" ht="13.5">
      <c r="A90" s="12" t="s">
        <v>55</v>
      </c>
      <c r="B90" s="54"/>
      <c r="C90" s="46"/>
      <c r="D90" s="54">
        <f>D27+D42+D48+D56+D65+D83</f>
        <v>0</v>
      </c>
      <c r="E90" s="54">
        <f>E27+E42+E48+E56+E65+E83</f>
        <v>0</v>
      </c>
      <c r="F90" s="59"/>
      <c r="G90" s="8"/>
    </row>
    <row r="91" spans="1:7" s="61" customFormat="1" ht="27.75">
      <c r="A91" s="58" t="s">
        <v>56</v>
      </c>
      <c r="B91" s="76"/>
      <c r="C91" s="92"/>
      <c r="D91" s="115" t="e">
        <f>D28+D43+D49+D57+D66+D84</f>
        <v>#VALUE!</v>
      </c>
      <c r="E91" s="115" t="e">
        <f>E28+E43+E49+E57+E66+E84</f>
        <v>#VALUE!</v>
      </c>
      <c r="F91" s="70"/>
      <c r="G91" s="60"/>
    </row>
    <row r="92" spans="1:6" ht="27.75">
      <c r="A92" s="12" t="s">
        <v>90</v>
      </c>
      <c r="B92" s="54"/>
      <c r="C92" s="46"/>
      <c r="D92" s="54">
        <f>D90/PersonDaysLB</f>
        <v>0</v>
      </c>
      <c r="E92" s="54">
        <f>E90/PersonDaysUB</f>
        <v>0</v>
      </c>
      <c r="F92" s="29"/>
    </row>
    <row r="93" spans="1:7" s="61" customFormat="1" ht="27.75">
      <c r="A93" s="58" t="s">
        <v>49</v>
      </c>
      <c r="B93" s="76"/>
      <c r="C93" s="92"/>
      <c r="D93" s="115" t="e">
        <f>D91/PersonDaysLB</f>
        <v>#VALUE!</v>
      </c>
      <c r="E93" s="115" t="e">
        <f>E91/PersonDaysUB</f>
        <v>#VALUE!</v>
      </c>
      <c r="F93" s="70"/>
      <c r="G93" s="60"/>
    </row>
    <row r="94" spans="1:6" ht="27.75">
      <c r="A94" s="12" t="s">
        <v>43</v>
      </c>
      <c r="B94" s="54"/>
      <c r="C94" s="46"/>
      <c r="D94" s="54">
        <f>D90/BodyCountLB</f>
        <v>0</v>
      </c>
      <c r="E94" s="54">
        <f>E90/BodyCountUB</f>
        <v>0</v>
      </c>
      <c r="F94" s="29"/>
    </row>
    <row r="95" spans="1:7" s="61" customFormat="1" ht="27.75">
      <c r="A95" s="58" t="s">
        <v>86</v>
      </c>
      <c r="B95" s="76"/>
      <c r="C95" s="92"/>
      <c r="D95" s="115" t="e">
        <f>D91/BodyCountLB</f>
        <v>#VALUE!</v>
      </c>
      <c r="E95" s="115" t="e">
        <f>E91/BodyCountUB</f>
        <v>#VALUE!</v>
      </c>
      <c r="F95" s="70"/>
      <c r="G95" s="60"/>
    </row>
    <row r="96" spans="1:7" s="61" customFormat="1" ht="13.5">
      <c r="A96" s="58"/>
      <c r="B96" s="76"/>
      <c r="C96" s="92"/>
      <c r="D96" s="115"/>
      <c r="E96" s="115"/>
      <c r="F96" s="70"/>
      <c r="G96" s="60"/>
    </row>
    <row r="97" spans="1:6" ht="27.75">
      <c r="A97" s="122" t="s">
        <v>137</v>
      </c>
      <c r="B97" s="88"/>
      <c r="C97" s="89"/>
      <c r="D97" s="90"/>
      <c r="E97" s="91"/>
      <c r="F97" s="68"/>
    </row>
    <row r="98" spans="1:7" ht="13.5">
      <c r="A98" s="12" t="s">
        <v>20</v>
      </c>
      <c r="B98" s="54"/>
      <c r="C98" s="46"/>
      <c r="D98" s="54">
        <f>D90-D65</f>
        <v>0</v>
      </c>
      <c r="E98" s="54">
        <f>E90-E65</f>
        <v>0</v>
      </c>
      <c r="F98" s="59"/>
      <c r="G98" s="8"/>
    </row>
    <row r="99" spans="1:7" s="61" customFormat="1" ht="27.75">
      <c r="A99" s="58" t="s">
        <v>21</v>
      </c>
      <c r="B99" s="76"/>
      <c r="C99" s="92"/>
      <c r="D99" s="115" t="e">
        <f>D98*ExchangeRate</f>
        <v>#VALUE!</v>
      </c>
      <c r="E99" s="115" t="e">
        <f>E98*ExchangeRate</f>
        <v>#VALUE!</v>
      </c>
      <c r="F99" s="70"/>
      <c r="G99" s="60"/>
    </row>
    <row r="100" spans="1:6" ht="27.75">
      <c r="A100" s="12" t="s">
        <v>22</v>
      </c>
      <c r="B100" s="54"/>
      <c r="C100" s="46"/>
      <c r="D100" s="54">
        <f>D98/PersonDaysLB</f>
        <v>0</v>
      </c>
      <c r="E100" s="54">
        <f>E98/PersonDaysUB</f>
        <v>0</v>
      </c>
      <c r="F100" s="29"/>
    </row>
    <row r="101" spans="1:7" s="61" customFormat="1" ht="27.75">
      <c r="A101" s="58" t="s">
        <v>23</v>
      </c>
      <c r="B101" s="76"/>
      <c r="C101" s="92"/>
      <c r="D101" s="115" t="e">
        <f>D100*ExchangeRate</f>
        <v>#VALUE!</v>
      </c>
      <c r="E101" s="115" t="e">
        <f>E100*ExchangeRate</f>
        <v>#VALUE!</v>
      </c>
      <c r="F101" s="70"/>
      <c r="G101" s="60"/>
    </row>
    <row r="102" spans="1:6" ht="27.75">
      <c r="A102" s="12" t="s">
        <v>43</v>
      </c>
      <c r="B102" s="54"/>
      <c r="C102" s="46"/>
      <c r="D102" s="54">
        <f>D98/BodyCountLB</f>
        <v>0</v>
      </c>
      <c r="E102" s="54">
        <f>E98/BodyCountUB</f>
        <v>0</v>
      </c>
      <c r="F102" s="29"/>
    </row>
    <row r="103" spans="1:7" s="61" customFormat="1" ht="27.75">
      <c r="A103" s="58" t="s">
        <v>24</v>
      </c>
      <c r="B103" s="76"/>
      <c r="C103" s="92"/>
      <c r="D103" s="115" t="e">
        <f>D102*ExchangeRate</f>
        <v>#VALUE!</v>
      </c>
      <c r="E103" s="115" t="e">
        <f>E102*ExchangeRate</f>
        <v>#VALUE!</v>
      </c>
      <c r="F103" s="70"/>
      <c r="G103" s="60"/>
    </row>
    <row r="104" spans="1:6" ht="15" thickBot="1">
      <c r="A104" s="32"/>
      <c r="B104" s="85"/>
      <c r="C104" s="48"/>
      <c r="D104" s="85"/>
      <c r="E104" s="85"/>
      <c r="F104" s="38"/>
    </row>
    <row r="105" spans="1:7" s="65" customFormat="1" ht="15" thickTop="1">
      <c r="A105" s="35" t="s">
        <v>89</v>
      </c>
      <c r="B105" s="93"/>
      <c r="C105" s="94"/>
      <c r="D105" s="94"/>
      <c r="E105" s="95"/>
      <c r="F105" s="67"/>
      <c r="G105" s="64"/>
    </row>
    <row r="106" spans="1:7" s="2" customFormat="1" ht="13.5">
      <c r="A106" s="7"/>
      <c r="B106" s="96"/>
      <c r="C106" s="96"/>
      <c r="D106" s="96"/>
      <c r="E106" s="97"/>
      <c r="F106" s="19"/>
      <c r="G106" s="4"/>
    </row>
    <row r="107" spans="1:6" ht="13.5">
      <c r="A107" s="35" t="s">
        <v>41</v>
      </c>
      <c r="B107" s="78"/>
      <c r="C107" s="78"/>
      <c r="D107" s="78"/>
      <c r="E107" s="79"/>
      <c r="F107" s="18"/>
    </row>
    <row r="108" spans="1:6" ht="42">
      <c r="A108" s="8" t="s">
        <v>33</v>
      </c>
      <c r="B108" s="130">
        <v>0</v>
      </c>
      <c r="C108" s="114" t="e">
        <f>B108*ExchangeRate</f>
        <v>#VALUE!</v>
      </c>
      <c r="D108" s="99"/>
      <c r="E108" s="100"/>
      <c r="F108" s="133" t="s">
        <v>53</v>
      </c>
    </row>
    <row r="109" spans="1:6" ht="42">
      <c r="A109" s="8" t="s">
        <v>0</v>
      </c>
      <c r="B109" s="131">
        <v>0</v>
      </c>
      <c r="C109" s="114" t="e">
        <f>B109*ExchangeRate</f>
        <v>#VALUE!</v>
      </c>
      <c r="D109" s="99"/>
      <c r="E109" s="100"/>
      <c r="F109" s="133" t="s">
        <v>53</v>
      </c>
    </row>
    <row r="110" spans="1:6" ht="13.5">
      <c r="A110" s="36"/>
      <c r="B110" s="47"/>
      <c r="C110" s="47"/>
      <c r="D110" s="101"/>
      <c r="E110" s="102"/>
      <c r="F110" s="37"/>
    </row>
    <row r="111" spans="1:7" s="65" customFormat="1" ht="13.5">
      <c r="A111" s="62" t="s">
        <v>81</v>
      </c>
      <c r="B111" s="103"/>
      <c r="C111" s="103"/>
      <c r="D111" s="104"/>
      <c r="E111" s="105"/>
      <c r="F111" s="63"/>
      <c r="G111" s="64"/>
    </row>
    <row r="112" spans="1:5" ht="12" customHeight="1">
      <c r="A112" s="30" t="s">
        <v>99</v>
      </c>
      <c r="B112" s="130">
        <v>0</v>
      </c>
      <c r="C112" s="114" t="e">
        <f>B112*ExchangeRate</f>
        <v>#VALUE!</v>
      </c>
      <c r="D112" s="106"/>
      <c r="E112" s="107"/>
    </row>
    <row r="113" spans="1:6" ht="27.75">
      <c r="A113" s="31" t="s">
        <v>97</v>
      </c>
      <c r="B113" s="130">
        <v>0</v>
      </c>
      <c r="C113" s="98"/>
      <c r="D113" s="108"/>
      <c r="E113" s="109"/>
      <c r="F113" s="20"/>
    </row>
    <row r="114" spans="1:6" ht="27.75">
      <c r="A114" s="30" t="s">
        <v>100</v>
      </c>
      <c r="B114" s="130">
        <v>0</v>
      </c>
      <c r="C114" s="114" t="e">
        <f>B114*ExchangeRate</f>
        <v>#VALUE!</v>
      </c>
      <c r="D114" s="108"/>
      <c r="E114" s="109"/>
      <c r="F114" s="20"/>
    </row>
    <row r="115" spans="1:6" ht="27.75">
      <c r="A115" s="30" t="s">
        <v>138</v>
      </c>
      <c r="B115" s="130">
        <v>0</v>
      </c>
      <c r="C115" s="114" t="e">
        <f>B115*ExchangeRate</f>
        <v>#VALUE!</v>
      </c>
      <c r="D115" s="106"/>
      <c r="E115" s="107"/>
      <c r="F115" s="20"/>
    </row>
    <row r="116" spans="1:6" ht="15" thickBot="1">
      <c r="A116" s="13"/>
      <c r="B116" s="85"/>
      <c r="C116" s="48"/>
      <c r="D116" s="110"/>
      <c r="E116" s="111"/>
      <c r="F116" s="17"/>
    </row>
    <row r="117" spans="1:7" s="2" customFormat="1" ht="15" thickTop="1">
      <c r="A117" s="14"/>
      <c r="B117" s="27"/>
      <c r="C117" s="28"/>
      <c r="D117" s="28"/>
      <c r="E117" s="28"/>
      <c r="F117" s="21"/>
      <c r="G117" s="4"/>
    </row>
    <row r="118" spans="1:6" ht="13.5">
      <c r="A118" s="1"/>
      <c r="B118" s="25"/>
      <c r="E118" s="24"/>
      <c r="F118" s="22"/>
    </row>
    <row r="119" spans="1:6" ht="13.5">
      <c r="A119" s="1"/>
      <c r="B119" s="25"/>
      <c r="E119" s="24"/>
      <c r="F119" s="22"/>
    </row>
    <row r="120" spans="1:6" ht="13.5">
      <c r="A120" s="1"/>
      <c r="B120" s="25"/>
      <c r="E120" s="24"/>
      <c r="F120" s="22"/>
    </row>
    <row r="121" spans="1:6" ht="13.5">
      <c r="A121" s="1"/>
      <c r="B121" s="25"/>
      <c r="E121" s="24"/>
      <c r="F121" s="22"/>
    </row>
    <row r="122" spans="1:6" ht="13.5">
      <c r="A122" s="1"/>
      <c r="B122" s="25"/>
      <c r="E122" s="24"/>
      <c r="F122" s="22"/>
    </row>
    <row r="123" spans="1:6" ht="13.5">
      <c r="A123" s="1"/>
      <c r="B123" s="25"/>
      <c r="E123" s="24"/>
      <c r="F123" s="22"/>
    </row>
    <row r="124" spans="1:6" ht="13.5">
      <c r="A124" s="1"/>
      <c r="B124" s="25"/>
      <c r="E124" s="24"/>
      <c r="F124" s="22"/>
    </row>
    <row r="125" spans="1:6" ht="13.5">
      <c r="A125" s="1"/>
      <c r="B125" s="25"/>
      <c r="E125" s="24"/>
      <c r="F125" s="22"/>
    </row>
    <row r="126" spans="1:6" ht="13.5">
      <c r="A126" s="1"/>
      <c r="B126" s="25"/>
      <c r="E126" s="24"/>
      <c r="F126" s="22"/>
    </row>
    <row r="127" spans="1:6" ht="13.5">
      <c r="A127" s="1"/>
      <c r="B127" s="25"/>
      <c r="E127" s="24"/>
      <c r="F127" s="22"/>
    </row>
    <row r="128" spans="1:6" ht="13.5">
      <c r="A128" s="1"/>
      <c r="B128" s="25"/>
      <c r="E128" s="24"/>
      <c r="F128" s="22"/>
    </row>
    <row r="129" spans="1:6" ht="13.5">
      <c r="A129" s="1"/>
      <c r="B129" s="25"/>
      <c r="E129" s="24"/>
      <c r="F129" s="22"/>
    </row>
    <row r="130" spans="1:7" ht="13.5">
      <c r="A130" s="1"/>
      <c r="B130" s="25"/>
      <c r="E130" s="24"/>
      <c r="F130" s="22"/>
      <c r="G130" s="1"/>
    </row>
    <row r="131" spans="1:7" ht="13.5">
      <c r="A131" s="1"/>
      <c r="B131" s="25"/>
      <c r="E131" s="24"/>
      <c r="F131" s="22"/>
      <c r="G131" s="1"/>
    </row>
    <row r="132" spans="1:7" ht="13.5">
      <c r="A132" s="1"/>
      <c r="B132" s="25"/>
      <c r="E132" s="24"/>
      <c r="F132" s="22"/>
      <c r="G132" s="1"/>
    </row>
    <row r="133" spans="1:7" ht="13.5">
      <c r="A133" s="1"/>
      <c r="B133" s="25"/>
      <c r="E133" s="24"/>
      <c r="F133" s="22"/>
      <c r="G133" s="1"/>
    </row>
    <row r="134" spans="1:7" ht="13.5">
      <c r="A134" s="1"/>
      <c r="E134" s="24"/>
      <c r="F134" s="22"/>
      <c r="G134" s="1"/>
    </row>
    <row r="135" spans="1:7" ht="13.5">
      <c r="A135" s="1"/>
      <c r="E135" s="24"/>
      <c r="F135" s="22"/>
      <c r="G135" s="1"/>
    </row>
    <row r="136" spans="1:7" ht="13.5">
      <c r="A136" s="1"/>
      <c r="E136" s="24"/>
      <c r="F136" s="22"/>
      <c r="G136" s="1"/>
    </row>
    <row r="137" spans="1:7" ht="13.5">
      <c r="A137" s="1"/>
      <c r="E137" s="24"/>
      <c r="F137" s="22"/>
      <c r="G137" s="1"/>
    </row>
    <row r="138" spans="1:7" ht="13.5">
      <c r="A138" s="1"/>
      <c r="E138" s="24"/>
      <c r="F138" s="22"/>
      <c r="G138" s="1"/>
    </row>
    <row r="139" spans="1:7" ht="13.5">
      <c r="A139" s="1"/>
      <c r="E139" s="24"/>
      <c r="F139" s="22"/>
      <c r="G139" s="1"/>
    </row>
    <row r="140" spans="1:7" ht="13.5">
      <c r="A140" s="1"/>
      <c r="E140" s="24"/>
      <c r="F140" s="22"/>
      <c r="G140" s="1"/>
    </row>
    <row r="141" spans="1:7" ht="13.5">
      <c r="A141" s="1"/>
      <c r="E141" s="24"/>
      <c r="F141" s="22"/>
      <c r="G141" s="1"/>
    </row>
    <row r="142" spans="1:7" ht="13.5">
      <c r="A142" s="1"/>
      <c r="E142" s="24"/>
      <c r="F142" s="22"/>
      <c r="G142" s="1"/>
    </row>
    <row r="143" spans="1:7" ht="13.5">
      <c r="A143" s="1"/>
      <c r="E143" s="24"/>
      <c r="F143" s="22"/>
      <c r="G143" s="1"/>
    </row>
    <row r="144" spans="1:7" ht="13.5">
      <c r="A144" s="1"/>
      <c r="E144" s="24"/>
      <c r="F144" s="22"/>
      <c r="G144" s="1"/>
    </row>
    <row r="145" spans="1:7" ht="13.5">
      <c r="A145" s="1"/>
      <c r="E145" s="24"/>
      <c r="F145" s="22"/>
      <c r="G145" s="1"/>
    </row>
    <row r="146" spans="1:7" ht="13.5">
      <c r="A146" s="1"/>
      <c r="E146" s="24"/>
      <c r="F146" s="22"/>
      <c r="G146" s="1"/>
    </row>
    <row r="147" spans="1:7" ht="13.5">
      <c r="A147" s="1"/>
      <c r="E147" s="24"/>
      <c r="F147" s="22"/>
      <c r="G147" s="1"/>
    </row>
    <row r="148" spans="1:7" ht="13.5">
      <c r="A148" s="1"/>
      <c r="E148" s="24"/>
      <c r="F148" s="22"/>
      <c r="G148" s="1"/>
    </row>
    <row r="149" spans="1:7" ht="13.5">
      <c r="A149" s="1"/>
      <c r="E149" s="24"/>
      <c r="F149" s="22"/>
      <c r="G149" s="1"/>
    </row>
    <row r="150" spans="1:7" ht="13.5">
      <c r="A150" s="1"/>
      <c r="E150" s="24"/>
      <c r="F150" s="22"/>
      <c r="G150" s="1"/>
    </row>
    <row r="151" spans="1:7" ht="13.5">
      <c r="A151" s="1"/>
      <c r="E151" s="24"/>
      <c r="F151" s="22"/>
      <c r="G151" s="1"/>
    </row>
    <row r="152" spans="1:7" ht="13.5">
      <c r="A152" s="1"/>
      <c r="E152" s="24"/>
      <c r="F152" s="22"/>
      <c r="G152" s="1"/>
    </row>
    <row r="153" spans="1:7" ht="13.5">
      <c r="A153" s="1"/>
      <c r="E153" s="24"/>
      <c r="F153" s="22"/>
      <c r="G153" s="1"/>
    </row>
    <row r="154" spans="1:7" ht="13.5">
      <c r="A154" s="1"/>
      <c r="E154" s="24"/>
      <c r="F154" s="22"/>
      <c r="G154" s="1"/>
    </row>
    <row r="155" spans="1:7" ht="13.5">
      <c r="A155" s="1"/>
      <c r="E155" s="24"/>
      <c r="F155" s="22"/>
      <c r="G155" s="1"/>
    </row>
    <row r="156" spans="1:7" ht="13.5">
      <c r="A156" s="1"/>
      <c r="E156" s="24"/>
      <c r="F156" s="22"/>
      <c r="G156" s="1"/>
    </row>
    <row r="157" spans="1:7" ht="13.5">
      <c r="A157" s="1"/>
      <c r="E157" s="24"/>
      <c r="F157" s="22"/>
      <c r="G157" s="1"/>
    </row>
    <row r="158" spans="1:7" ht="13.5">
      <c r="A158" s="1"/>
      <c r="E158" s="24"/>
      <c r="F158" s="22"/>
      <c r="G158" s="1"/>
    </row>
    <row r="159" spans="1:7" ht="13.5">
      <c r="A159" s="1"/>
      <c r="E159" s="24"/>
      <c r="F159" s="22"/>
      <c r="G159" s="1"/>
    </row>
    <row r="160" spans="1:7" ht="13.5">
      <c r="A160" s="1"/>
      <c r="E160" s="24"/>
      <c r="F160" s="22"/>
      <c r="G160" s="1"/>
    </row>
    <row r="161" spans="1:7" ht="13.5">
      <c r="A161" s="1"/>
      <c r="E161" s="24"/>
      <c r="F161" s="22"/>
      <c r="G161" s="1"/>
    </row>
    <row r="162" spans="1:7" ht="13.5">
      <c r="A162" s="1"/>
      <c r="E162" s="24"/>
      <c r="F162" s="22"/>
      <c r="G162" s="1"/>
    </row>
    <row r="163" spans="1:7" ht="13.5">
      <c r="A163" s="1"/>
      <c r="E163" s="24"/>
      <c r="F163" s="22"/>
      <c r="G163" s="1"/>
    </row>
    <row r="164" spans="1:7" ht="13.5">
      <c r="A164" s="1"/>
      <c r="E164" s="24"/>
      <c r="F164" s="22"/>
      <c r="G164" s="1"/>
    </row>
    <row r="165" spans="1:7" ht="13.5">
      <c r="A165" s="1"/>
      <c r="E165" s="24"/>
      <c r="F165" s="22"/>
      <c r="G165" s="1"/>
    </row>
    <row r="166" spans="1:7" ht="13.5">
      <c r="A166" s="1"/>
      <c r="E166" s="24"/>
      <c r="F166" s="22"/>
      <c r="G166" s="1"/>
    </row>
    <row r="167" spans="1:7" ht="13.5">
      <c r="A167" s="1"/>
      <c r="E167" s="24"/>
      <c r="F167" s="22"/>
      <c r="G167" s="1"/>
    </row>
    <row r="168" spans="1:7" ht="13.5">
      <c r="A168" s="1"/>
      <c r="E168" s="24"/>
      <c r="F168" s="22"/>
      <c r="G168" s="1"/>
    </row>
    <row r="169" spans="1:7" ht="13.5">
      <c r="A169" s="1"/>
      <c r="E169" s="24"/>
      <c r="F169" s="22"/>
      <c r="G169" s="1"/>
    </row>
    <row r="170" spans="1:7" ht="13.5">
      <c r="A170" s="1"/>
      <c r="E170" s="24"/>
      <c r="F170" s="22"/>
      <c r="G170" s="1"/>
    </row>
    <row r="171" spans="1:7" ht="13.5">
      <c r="A171" s="1"/>
      <c r="E171" s="24"/>
      <c r="F171" s="22"/>
      <c r="G171" s="1"/>
    </row>
    <row r="172" spans="1:7" ht="13.5">
      <c r="A172" s="1"/>
      <c r="E172" s="24"/>
      <c r="F172" s="22"/>
      <c r="G172" s="1"/>
    </row>
    <row r="173" spans="1:7" ht="13.5">
      <c r="A173" s="1"/>
      <c r="E173" s="24"/>
      <c r="F173" s="22"/>
      <c r="G173" s="1"/>
    </row>
    <row r="174" spans="1:7" ht="13.5">
      <c r="A174" s="1"/>
      <c r="E174" s="24"/>
      <c r="F174" s="22"/>
      <c r="G174" s="1"/>
    </row>
    <row r="175" spans="1:7" ht="13.5">
      <c r="A175" s="1"/>
      <c r="E175" s="24"/>
      <c r="F175" s="22"/>
      <c r="G175" s="1"/>
    </row>
    <row r="176" spans="1:7" ht="13.5">
      <c r="A176" s="1"/>
      <c r="E176" s="24"/>
      <c r="F176" s="22"/>
      <c r="G176" s="1"/>
    </row>
    <row r="177" spans="1:7" ht="13.5">
      <c r="A177" s="1"/>
      <c r="E177" s="24"/>
      <c r="F177" s="22"/>
      <c r="G177" s="1"/>
    </row>
    <row r="178" spans="1:7" ht="13.5">
      <c r="A178" s="1"/>
      <c r="E178" s="24"/>
      <c r="F178" s="22"/>
      <c r="G178" s="1"/>
    </row>
    <row r="179" spans="1:7" ht="13.5">
      <c r="A179" s="1"/>
      <c r="E179" s="24"/>
      <c r="F179" s="22"/>
      <c r="G179" s="1"/>
    </row>
    <row r="180" spans="1:7" ht="13.5">
      <c r="A180" s="1"/>
      <c r="E180" s="24"/>
      <c r="F180" s="22"/>
      <c r="G180" s="1"/>
    </row>
    <row r="181" spans="1:7" ht="13.5">
      <c r="A181" s="1"/>
      <c r="E181" s="24"/>
      <c r="F181" s="22"/>
      <c r="G181" s="1"/>
    </row>
    <row r="182" spans="1:7" ht="13.5">
      <c r="A182" s="1"/>
      <c r="E182" s="24"/>
      <c r="F182" s="22"/>
      <c r="G182" s="1"/>
    </row>
    <row r="183" spans="1:7" ht="13.5">
      <c r="A183" s="1"/>
      <c r="E183" s="24"/>
      <c r="F183" s="22"/>
      <c r="G183" s="1"/>
    </row>
    <row r="184" spans="1:7" ht="13.5">
      <c r="A184" s="1"/>
      <c r="E184" s="24"/>
      <c r="F184" s="22"/>
      <c r="G184" s="1"/>
    </row>
    <row r="185" spans="1:7" ht="13.5">
      <c r="A185" s="1"/>
      <c r="E185" s="24"/>
      <c r="F185" s="22"/>
      <c r="G185" s="1"/>
    </row>
    <row r="186" spans="1:7" ht="13.5">
      <c r="A186" s="1"/>
      <c r="E186" s="24"/>
      <c r="F186" s="22"/>
      <c r="G186" s="1"/>
    </row>
    <row r="187" spans="1:7" ht="13.5">
      <c r="A187" s="1"/>
      <c r="E187" s="24"/>
      <c r="F187" s="22"/>
      <c r="G187" s="1"/>
    </row>
    <row r="188" spans="1:7" ht="13.5">
      <c r="A188" s="1"/>
      <c r="E188" s="24"/>
      <c r="F188" s="22"/>
      <c r="G188" s="1"/>
    </row>
    <row r="189" spans="1:7" ht="13.5">
      <c r="A189" s="1"/>
      <c r="E189" s="24"/>
      <c r="F189" s="22"/>
      <c r="G189" s="1"/>
    </row>
  </sheetData>
  <sheetProtection/>
  <mergeCells count="15">
    <mergeCell ref="A1:F1"/>
    <mergeCell ref="B3:F3"/>
    <mergeCell ref="A5:F5"/>
    <mergeCell ref="F37:F39"/>
    <mergeCell ref="A2:F2"/>
    <mergeCell ref="D6:F6"/>
    <mergeCell ref="B7:C7"/>
    <mergeCell ref="D7:E7"/>
    <mergeCell ref="F33:F36"/>
    <mergeCell ref="A35:A36"/>
    <mergeCell ref="B35:B36"/>
    <mergeCell ref="C35:C36"/>
    <mergeCell ref="D35:D36"/>
    <mergeCell ref="E35:E36"/>
    <mergeCell ref="A4:F4"/>
  </mergeCells>
  <printOptions gridLines="1" horizontalCentered="1"/>
  <pageMargins left="0.24" right="0.39" top="0.98" bottom="0.79" header="0.5" footer="0.25"/>
  <pageSetup fitToHeight="5" orientation="landscape" scale="82"/>
  <headerFooter alignWithMargins="0">
    <oddHeader xml:space="preserve">&amp;C&amp;"Lucida Grande,Regular"&amp;K000000Conference Expenses Worksheet for INSERT NAME OF CONFERENCE, CITY, AND YEAR
   &amp;"Times New Roman,Regular"                              </oddHeader>
    <oddFooter>&amp;L&amp;"Optima,Regular"&amp;K000000Template revised 2014-06-23&amp;R&amp;"Optima,Regular"&amp;K000000Page &amp;P</oddFooter>
  </headerFooter>
  <rowBreaks count="2" manualBreakCount="2">
    <brk id="16" max="255" man="1"/>
    <brk id="69" max="5" man="1"/>
  </rowBreaks>
  <ignoredErrors>
    <ignoredError sqref="D72:E72"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Graeme Hirst</cp:lastModifiedBy>
  <cp:lastPrinted>2013-07-23T15:07:25Z</cp:lastPrinted>
  <dcterms:created xsi:type="dcterms:W3CDTF">1999-05-19T14:12:27Z</dcterms:created>
  <dcterms:modified xsi:type="dcterms:W3CDTF">2016-06-22T17:17:30Z</dcterms:modified>
  <cp:category/>
  <cp:version/>
  <cp:contentType/>
  <cp:contentStatus/>
</cp:coreProperties>
</file>