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460" windowWidth="28900" windowHeight="19080" activeTab="0"/>
  </bookViews>
  <sheets>
    <sheet name="Costs" sheetId="1" r:id="rId1"/>
  </sheets>
  <definedNames>
    <definedName name="BanquetLB">'Costs'!$B$16</definedName>
    <definedName name="BanquetUB">'Costs'!$D$16</definedName>
    <definedName name="BodyCountLB">'Costs'!$B$14</definedName>
    <definedName name="BodyCountUB">'Costs'!$D$14</definedName>
    <definedName name="ConfRegLB">'Costs'!$B$9</definedName>
    <definedName name="ConfRegPDLB">'Costs'!$C$9</definedName>
    <definedName name="ConfRegPDUB">'Costs'!$E$9</definedName>
    <definedName name="ConfRegUB">'Costs'!$D$9</definedName>
    <definedName name="EMNLPRegLB">'Costs'!$B$11</definedName>
    <definedName name="EMNLPRegPDLB">'Costs'!$C$11</definedName>
    <definedName name="EMNLPRegPDUB">'Costs'!$E$11</definedName>
    <definedName name="EMNLPRegUB">'Costs'!$D$11</definedName>
    <definedName name="ExchangeRate">'Costs'!$C$6</definedName>
    <definedName name="PersonDaysLB">'Costs'!$C$13</definedName>
    <definedName name="PersonDaysUB">'Costs'!$E$13</definedName>
    <definedName name="_xlnm.Print_Area" localSheetId="0">'Costs'!$A$3:$F$119</definedName>
    <definedName name="StudentLunchLB">'Costs'!$B$17</definedName>
    <definedName name="StudentLunchUB">'Costs'!$D$17</definedName>
    <definedName name="TutorialRegLB">'Costs'!$B$12</definedName>
    <definedName name="TutorialRegPBUB">'Costs'!$E$12</definedName>
    <definedName name="TutorialRegPDLB">'Costs'!$C$12</definedName>
    <definedName name="TutorialRegPDUB">'Costs'!$E$12</definedName>
    <definedName name="TutorialRegUB">'Costs'!$D$12</definedName>
    <definedName name="WorkshopRegLB">'Costs'!$B$10</definedName>
    <definedName name="WorkshopRegPDLB">'Costs'!$C$10</definedName>
    <definedName name="WorkshopRegPDUB">'Costs'!$E$10</definedName>
    <definedName name="WorkshopRegUB">'Costs'!$D$10</definedName>
  </definedNames>
  <calcPr fullCalcOnLoad="1"/>
</workbook>
</file>

<file path=xl/sharedStrings.xml><?xml version="1.0" encoding="utf-8"?>
<sst xmlns="http://schemas.openxmlformats.org/spreadsheetml/2006/main" count="151" uniqueCount="142">
  <si>
    <t>Likely local exhibitors</t>
  </si>
  <si>
    <t>Student lunch</t>
  </si>
  <si>
    <t>CONFERENCE VENUE</t>
  </si>
  <si>
    <t>FLAT COST</t>
  </si>
  <si>
    <t>PER PERSON COST</t>
  </si>
  <si>
    <t>Web site fee</t>
  </si>
  <si>
    <t>Audio-visual equipment</t>
  </si>
  <si>
    <t xml:space="preserve">Opening reception </t>
  </si>
  <si>
    <t>Poster board rentals and moving costs</t>
  </si>
  <si>
    <t>Miscellaneous materials</t>
  </si>
  <si>
    <t>Local signage</t>
  </si>
  <si>
    <t>Possible associated conference, 3 days</t>
  </si>
  <si>
    <t>Refreshments for breaks, main conference</t>
  </si>
  <si>
    <t>Refreshments for breaks, workshops</t>
  </si>
  <si>
    <t>Refreshments for breaks, tutorials</t>
  </si>
  <si>
    <t>Internet access at conference venue</t>
  </si>
  <si>
    <t>Including webmaster, web design fee, if applicable</t>
  </si>
  <si>
    <t>Auditorium rental, main conference, 3 days</t>
  </si>
  <si>
    <t>Room rentals, main conference, 3 days</t>
  </si>
  <si>
    <t>Room rentals, workshops, 2 days</t>
  </si>
  <si>
    <t>Room rentals, tutorials, 1 day</t>
  </si>
  <si>
    <t>Computing equipment purchase</t>
  </si>
  <si>
    <t>Data projector, screen, and sound in each room</t>
  </si>
  <si>
    <t>EXCLUDING BANQUET:</t>
  </si>
  <si>
    <t>TOTAL ESTIMATED LOCAL EXPENSES</t>
  </si>
  <si>
    <t>TOTAL ESTIMATED LOCAL EXPENSES, USD</t>
  </si>
  <si>
    <t>TOTAL ESTIMATED LOCAL EXPENSES, per person-day</t>
  </si>
  <si>
    <t>TOTAL ESTIMATED LOCAL EXPENSES, per person-day, USD</t>
  </si>
  <si>
    <t>TOTAL ESTIMATED LOCAL EXPENSES, per person, USD</t>
  </si>
  <si>
    <t>INCLUDING BANQUET:</t>
  </si>
  <si>
    <r>
      <t xml:space="preserve">Note that we are only asking for an initial estimate.  This is not yet the conference budget.  FILL IN YELLOW AND BLUE AREAS ONLY.  Yellow cells </t>
    </r>
    <r>
      <rPr>
        <b/>
        <i/>
        <sz val="10"/>
        <rFont val="Optima"/>
        <family val="0"/>
      </rPr>
      <t>must</t>
    </r>
    <r>
      <rPr>
        <b/>
        <sz val="10"/>
        <rFont val="Optima"/>
        <family val="0"/>
      </rPr>
      <t xml:space="preserve"> be filled in (or explain if not).  Blue cells may be </t>
    </r>
    <r>
      <rPr>
        <b/>
        <i/>
        <sz val="10"/>
        <rFont val="Optima"/>
        <family val="0"/>
      </rPr>
      <t>optionally</t>
    </r>
    <r>
      <rPr>
        <b/>
        <sz val="10"/>
        <rFont val="Optima"/>
        <family val="0"/>
      </rPr>
      <t xml:space="preserve"> filled in or changed.  </t>
    </r>
    <r>
      <rPr>
        <b/>
        <sz val="10"/>
        <color indexed="10"/>
        <rFont val="Optima"/>
        <family val="0"/>
      </rPr>
      <t xml:space="preserve">Never change a white or green cell!  </t>
    </r>
    <r>
      <rPr>
        <sz val="10"/>
        <color indexed="8"/>
        <rFont val="Optima"/>
        <family val="0"/>
      </rPr>
      <t>For help with this template, contact Graeme Hirst (</t>
    </r>
    <r>
      <rPr>
        <i/>
        <sz val="10"/>
        <color indexed="8"/>
        <rFont val="Optima"/>
        <family val="0"/>
      </rPr>
      <t>gh@cs.toronto.edu</t>
    </r>
    <r>
      <rPr>
        <sz val="10"/>
        <color indexed="8"/>
        <rFont val="Optima"/>
        <family val="0"/>
      </rPr>
      <t>) and Priscilla Rasmussen (</t>
    </r>
    <r>
      <rPr>
        <i/>
        <sz val="10"/>
        <color indexed="8"/>
        <rFont val="Optima"/>
        <family val="0"/>
      </rPr>
      <t>acl@aclweb.org</t>
    </r>
    <r>
      <rPr>
        <sz val="10"/>
        <color indexed="8"/>
        <rFont val="Optima"/>
        <family val="0"/>
      </rPr>
      <t>).  Please report spreadsheet bugs or problems to Graeme Hirst.</t>
    </r>
  </si>
  <si>
    <t>DEFINE CONSTANTS</t>
  </si>
  <si>
    <t>LOWER-BOUND TOTAL COST</t>
  </si>
  <si>
    <t>UPPER-BOUND TOTAL COST</t>
  </si>
  <si>
    <t>Lower bound</t>
  </si>
  <si>
    <t>Upper bound</t>
  </si>
  <si>
    <t>Subevent</t>
  </si>
  <si>
    <t>Including box handling charges, storage fees, security, set-up and breakdown fees</t>
  </si>
  <si>
    <t>Likely local sponsors</t>
  </si>
  <si>
    <t>Number of registrants</t>
  </si>
  <si>
    <t>Number of registrants</t>
  </si>
  <si>
    <t>Give per-person cost for one coffee break.  The spreadsheet accounts for 2 breaks per day for the appropriate number of days.</t>
  </si>
  <si>
    <t>Refreshments for breaks, associated conference</t>
  </si>
  <si>
    <t>Optional but strongly recommended</t>
  </si>
  <si>
    <t>Only if not within walking distance</t>
  </si>
  <si>
    <t>Per-person cost of banquet</t>
  </si>
  <si>
    <t>Other (explain)</t>
  </si>
  <si>
    <t>Staffing personnel during conference</t>
  </si>
  <si>
    <t>Conference management fee</t>
  </si>
  <si>
    <t>POTENTIAL LOCAL INCOME</t>
  </si>
  <si>
    <t>COMMENTS</t>
  </si>
  <si>
    <t>TOTAL ESTIMATED LOCAL EXPENSES, per person</t>
  </si>
  <si>
    <t>Breakfast, workshops</t>
  </si>
  <si>
    <t>Breakfast, associated conference</t>
  </si>
  <si>
    <t>Main conference, 3 days</t>
  </si>
  <si>
    <t>Workshops, 2 days</t>
  </si>
  <si>
    <t>Tutorials, half a day</t>
  </si>
  <si>
    <t>Total number of person days</t>
  </si>
  <si>
    <t>Person days</t>
  </si>
  <si>
    <t>Number at banquet</t>
  </si>
  <si>
    <t>Number of student lunch</t>
  </si>
  <si>
    <t>This line will be set to zero if EMNLP doesn't co-locate</t>
  </si>
  <si>
    <t>Associated conference (EMNLP), 3 days (overlapping with the two workshop days)</t>
  </si>
  <si>
    <t>TOTAL ESTIMATED LOCAL EXPENSES, per person-day, USD</t>
  </si>
  <si>
    <t>Total body count</t>
  </si>
  <si>
    <t>Total number of people attending at least one event.  Estimated as number of main conf registrations plus one-third of workshop reg plus one-third of EMNLP reg</t>
  </si>
  <si>
    <t>Subtotal, administration and supplies</t>
  </si>
  <si>
    <t>Subtotal, administration and supplies, USD</t>
  </si>
  <si>
    <t>Subtotal,  banquet, USD</t>
  </si>
  <si>
    <t>3 rooms of varying sizes: 1 for 100–120 people, 1 for about 75, and 1 for about 40–45.</t>
  </si>
  <si>
    <t>Including food, entertainment, space rental.  Spreadsheet assumes attendance by 70% of main conference registrants.</t>
  </si>
  <si>
    <t>State in bid where lunch will be held (could be on-site or off-site if there is a convenient location).</t>
  </si>
  <si>
    <t>Explain your estimates in your bid: likely sources, commitments already in hand, etc.</t>
  </si>
  <si>
    <t>ADMINISTRATIVE MEETINGS</t>
  </si>
  <si>
    <t>ACL or chapter exec board meeting</t>
  </si>
  <si>
    <t>Subtotal, banquet</t>
  </si>
  <si>
    <t>Per-person cost of banquet, USD</t>
  </si>
  <si>
    <t>TOTAL ESTIMATED LOCAL EXPENSES</t>
  </si>
  <si>
    <t>TOTAL ESTIMATED LOCAL EXPENSES, USD</t>
  </si>
  <si>
    <t>Computing equipment rental</t>
  </si>
  <si>
    <t>Breakfast, main conference</t>
  </si>
  <si>
    <t>Breakfast, tutorials</t>
  </si>
  <si>
    <t>Admin personnel before conference</t>
  </si>
  <si>
    <t>Other equipment rental (explain)</t>
  </si>
  <si>
    <t xml:space="preserve"> </t>
  </si>
  <si>
    <t>Venue setup fees</t>
  </si>
  <si>
    <r>
      <t>Only</t>
    </r>
    <r>
      <rPr>
        <sz val="10"/>
        <color indexed="8"/>
        <rFont val="Optima"/>
        <family val="0"/>
      </rPr>
      <t xml:space="preserve"> if in a location where hotel rates don't normally include breakfast.  Give cost of breakfast for one person.  The spreadsheet accounts for the appropriate number of days.</t>
    </r>
  </si>
  <si>
    <t>Supply total-cost formulas</t>
  </si>
  <si>
    <t>BANQUET</t>
  </si>
  <si>
    <t>Space rental</t>
  </si>
  <si>
    <t>Food</t>
  </si>
  <si>
    <t>Entertainment</t>
  </si>
  <si>
    <t>Transportation</t>
  </si>
  <si>
    <t>Subtotal, venue costs</t>
  </si>
  <si>
    <t xml:space="preserve"> Subtotal, venue costs, USD</t>
  </si>
  <si>
    <t>Average venue cost per person per day</t>
  </si>
  <si>
    <t>Average venue cost per person per day, USD</t>
  </si>
  <si>
    <t>If purchase is necessary or preferable to rental, explain in your bid why that is so.  Explain what the use of the equipment will be after the conference and the recovery of the value of the equipment by ACL.</t>
  </si>
  <si>
    <t>If necessary.</t>
  </si>
  <si>
    <t>If venue costs are a function of spending on food and beverage, give details in your bid and insert here the costs appropriate for the food and beverage spending computed below.</t>
  </si>
  <si>
    <t>FOOD AND BEVERAGE</t>
  </si>
  <si>
    <t>Subtotal, food and beverage</t>
  </si>
  <si>
    <t>Subtotal, food and beverage, USD</t>
  </si>
  <si>
    <t>Average F+B cost per person per day</t>
  </si>
  <si>
    <t>Average F+B cost per person per day, USD</t>
  </si>
  <si>
    <t>HOTEL COSTS TO PARTICIPANTS</t>
  </si>
  <si>
    <t>LOCAL ADMINISTRATION AND SUPPLIES</t>
  </si>
  <si>
    <t>STUDENT LUNCH</t>
  </si>
  <si>
    <t>Student lunch, USD</t>
  </si>
  <si>
    <t>Proposed conference, venue, city, and dates:</t>
  </si>
  <si>
    <t>USE YOUR LOCAL CURRENCY IN ALL YELLOW AND BLUE CELLS.   Local currency prints black, USD prints green.</t>
  </si>
  <si>
    <t>TOTAL ESTIMATED LOCAL EXPENSES, per person, USD</t>
  </si>
  <si>
    <t>Per-person cost of administration and supplies, USD</t>
  </si>
  <si>
    <t>Per-person cost of administration and supplies</t>
  </si>
  <si>
    <t>ADDITIONAL INFORMATION</t>
  </si>
  <si>
    <t>TOTAL ESTIMATED LOCAL EXPENSES, per person-day</t>
  </si>
  <si>
    <t>Wrap-up meeting</t>
  </si>
  <si>
    <t>All day use of a boardroom for 12 people, with lunch and refreshments mid-morning and mid-afternoon (same day as tutorials)</t>
  </si>
  <si>
    <t>Subtotal, administrative meetings</t>
  </si>
  <si>
    <t>Subtotal, administrative meetings, USD</t>
  </si>
  <si>
    <r>
      <t xml:space="preserve">Name of currency used (e.g., EUR, NZD) and current </t>
    </r>
    <r>
      <rPr>
        <b/>
        <i/>
        <sz val="10"/>
        <rFont val="Optima"/>
        <family val="0"/>
      </rPr>
      <t>multiplicative</t>
    </r>
    <r>
      <rPr>
        <b/>
        <sz val="10"/>
        <rFont val="Optima"/>
        <family val="0"/>
      </rPr>
      <t xml:space="preserve"> conversion factor to USD and date.  Spreadsheet works in local currency and converts totals.</t>
    </r>
  </si>
  <si>
    <t>Upper bound is 150% of lower bound</t>
  </si>
  <si>
    <t>Big enough for plenary sessions, &gt;1000 people; also used for one of the parallel sessions (or for two, if divisible) and for associated conference plenary sessions</t>
  </si>
  <si>
    <t>Not all students attend the lunch; estimate those who do as about 25% of total number of all registrations.</t>
  </si>
  <si>
    <t>ACL 2016, SAPIR-WHORF CONFERENCE AND HOCKEY CENTRE, CHOMSKY CITY, LINGOLAND
23–29 JULY 2016</t>
  </si>
  <si>
    <t>5 parallel sessions: 2 rooms for 300 people, 2 for 250, and 1 for about 200.</t>
  </si>
  <si>
    <t>4 parallel sessions: rooms of varying sizes, 80–120 people, one big enough for plenaries of 400 people.</t>
  </si>
  <si>
    <t xml:space="preserve">Breakfast meeting in a boardroom for up to 40 people (third day of conference or first day of workshops). </t>
  </si>
  <si>
    <t>Lunch meeting in a boardroom for 25 people.</t>
  </si>
  <si>
    <t xml:space="preserve">Editorial Board meeting (Not at chapter meetings) </t>
  </si>
  <si>
    <t>DCT
Exchange rate on 2016-06-31</t>
  </si>
  <si>
    <t>Wireless access for at least 500 simultaneous users</t>
  </si>
  <si>
    <r>
      <t>ACL Conference Bids — Local expenses template</t>
    </r>
    <r>
      <rPr>
        <b/>
        <sz val="10"/>
        <rFont val="Optima"/>
        <family val="0"/>
      </rPr>
      <t xml:space="preserve">
</t>
    </r>
    <r>
      <rPr>
        <sz val="10"/>
        <rFont val="Optima"/>
        <family val="0"/>
      </rPr>
      <t>Version: 2012-06-22</t>
    </r>
  </si>
  <si>
    <r>
      <rPr>
        <b/>
        <sz val="10"/>
        <color indexed="10"/>
        <rFont val="Optima"/>
        <family val="0"/>
      </rPr>
      <t xml:space="preserve">If prices quoted are not tax-inclusive, or if a tax rebate might be possible, explain the situation in your bid.  Mention whether VAT or other tax must be charged on registration fees. </t>
    </r>
    <r>
      <rPr>
        <sz val="10"/>
        <rFont val="Optima"/>
        <family val="0"/>
      </rPr>
      <t xml:space="preserve"> (Whether the ACL is obliged to pay VAT, GST, sales tax, or the like on purchases and whether taxes must be paid on registration fees varies widely from country to country and state to state.)</t>
    </r>
  </si>
  <si>
    <r>
      <t xml:space="preserve">Many of these costs are independent of size; the others are based on total body count.  This section does </t>
    </r>
    <r>
      <rPr>
        <b/>
        <sz val="10"/>
        <color indexed="8"/>
        <rFont val="Optima"/>
        <family val="0"/>
      </rPr>
      <t>not</t>
    </r>
    <r>
      <rPr>
        <sz val="10"/>
        <color indexed="8"/>
        <rFont val="Optima"/>
        <family val="0"/>
      </rPr>
      <t xml:space="preserve"> include non-local ACL administrative costs (which are assumed to be constant across bids).</t>
    </r>
  </si>
  <si>
    <t>Number of hotel room-nights required to obtain this rate</t>
  </si>
  <si>
    <t>8 to 10 rooms of varying sizes: 2 for 120+ people, 3 for 80+, 2 for 60, 1 for 40–45.</t>
  </si>
  <si>
    <t>E.g., local team phone, postage, fax, etc. if applicable</t>
  </si>
  <si>
    <t>Room cost to participants (per night) — main conference hotel</t>
  </si>
  <si>
    <t>Room cost to participants (per night) — intermediate-price (budget) hotel</t>
  </si>
  <si>
    <t>Student housing (dormitory) cost to participants (per night)</t>
  </si>
  <si>
    <r>
      <t xml:space="preserve">THIS FILE IS SUPERSEDED.  PLEASE USE  </t>
    </r>
    <r>
      <rPr>
        <i/>
        <sz val="18"/>
        <color indexed="10"/>
        <rFont val="Calibri"/>
        <family val="0"/>
      </rPr>
      <t>http://ftp.cs.toronto.edu/pub/gh/ACL-conference-bid-template-CURRENT.xlsx</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</si>
</sst>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0.0"/>
    <numFmt numFmtId="174" formatCode="_(&quot;$&quot;* #,##0_);_(&quot;$&quot;* \(#,##0\);_(&quot;$&quot;* &quot;-&quot;??_);_(@_)"/>
    <numFmt numFmtId="175" formatCode="&quot;$&quot;#,##0.0;[Red]\-&quot;$&quot;#,##0.0"/>
    <numFmt numFmtId="176" formatCode="&quot;$&quot;#,##0.00"/>
    <numFmt numFmtId="177" formatCode="[$USD]\ #,##0.00"/>
    <numFmt numFmtId="178" formatCode="#,##0.00000"/>
    <numFmt numFmtId="179" formatCode="#,##0.000"/>
    <numFmt numFmtId="180" formatCode="&quot;$&quot;#,##0.0"/>
    <numFmt numFmtId="181" formatCode="[$USD]\ #,##0"/>
  </numFmts>
  <fonts count="5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36"/>
      <name val="MS Sans Serif"/>
      <family val="0"/>
    </font>
    <font>
      <b/>
      <sz val="10"/>
      <name val="Optima"/>
      <family val="0"/>
    </font>
    <font>
      <sz val="10"/>
      <name val="Optima"/>
      <family val="0"/>
    </font>
    <font>
      <b/>
      <sz val="10"/>
      <color indexed="10"/>
      <name val="Optima"/>
      <family val="0"/>
    </font>
    <font>
      <sz val="10"/>
      <color indexed="8"/>
      <name val="Optima"/>
      <family val="0"/>
    </font>
    <font>
      <b/>
      <sz val="10"/>
      <color indexed="8"/>
      <name val="Optima"/>
      <family val="0"/>
    </font>
    <font>
      <b/>
      <i/>
      <sz val="10"/>
      <name val="Optima"/>
      <family val="0"/>
    </font>
    <font>
      <b/>
      <sz val="14"/>
      <name val="Optima"/>
      <family val="0"/>
    </font>
    <font>
      <i/>
      <sz val="10"/>
      <color indexed="8"/>
      <name val="Optima"/>
      <family val="0"/>
    </font>
    <font>
      <b/>
      <sz val="10"/>
      <color indexed="50"/>
      <name val="Optima"/>
      <family val="0"/>
    </font>
    <font>
      <sz val="10"/>
      <color indexed="50"/>
      <name val="Optima"/>
      <family val="0"/>
    </font>
    <font>
      <sz val="12"/>
      <color indexed="8"/>
      <name val="Calibri"/>
      <family val="2"/>
    </font>
    <font>
      <sz val="12"/>
      <color indexed="9"/>
      <name val="Calibri"/>
      <family val="2"/>
    </font>
    <font>
      <sz val="12"/>
      <color indexed="20"/>
      <name val="Calibri"/>
      <family val="2"/>
    </font>
    <font>
      <b/>
      <sz val="12"/>
      <color indexed="10"/>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0"/>
      <name val="Calibri"/>
      <family val="2"/>
    </font>
    <font>
      <sz val="12"/>
      <color indexed="19"/>
      <name val="Calibri"/>
      <family val="2"/>
    </font>
    <font>
      <b/>
      <sz val="12"/>
      <color indexed="63"/>
      <name val="Calibri"/>
      <family val="2"/>
    </font>
    <font>
      <b/>
      <sz val="18"/>
      <color indexed="62"/>
      <name val="Cambria"/>
      <family val="2"/>
    </font>
    <font>
      <b/>
      <sz val="12"/>
      <color indexed="8"/>
      <name val="Calibri"/>
      <family val="2"/>
    </font>
    <font>
      <sz val="18"/>
      <color indexed="10"/>
      <name val="Calibri"/>
      <family val="0"/>
    </font>
    <font>
      <i/>
      <sz val="18"/>
      <color indexed="10"/>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8"/>
      <color rgb="FFFF0000"/>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rgb="FFFFC0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ck"/>
      <right style="thin"/>
      <top>
        <color indexed="63"/>
      </top>
      <bottom style="thin"/>
    </border>
    <border>
      <left style="thick"/>
      <right style="thin"/>
      <top style="thin"/>
      <bottom style="thin"/>
    </border>
    <border>
      <left style="thick"/>
      <right style="thin"/>
      <top style="thin"/>
      <bottom style="thick"/>
    </border>
    <border>
      <left style="thin"/>
      <right style="thin"/>
      <top style="thick"/>
      <bottom style="thin"/>
    </border>
    <border>
      <left style="thin"/>
      <right style="thick"/>
      <top>
        <color indexed="63"/>
      </top>
      <bottom style="thin"/>
    </border>
    <border>
      <left style="thin"/>
      <right style="thick"/>
      <top style="thin"/>
      <bottom style="thin"/>
    </border>
    <border>
      <left style="thin"/>
      <right style="thick"/>
      <top style="thin"/>
      <bottom style="thick"/>
    </border>
    <border>
      <left style="thick"/>
      <right style="thin"/>
      <top style="thin"/>
      <bottom>
        <color indexed="63"/>
      </bottom>
    </border>
    <border>
      <left style="thin"/>
      <right style="thick"/>
      <top style="thin"/>
      <bottom>
        <color indexed="63"/>
      </bottom>
    </border>
    <border>
      <left style="thin"/>
      <right style="thin"/>
      <top style="thin"/>
      <bottom>
        <color indexed="63"/>
      </bottom>
    </border>
    <border>
      <left style="thin"/>
      <right style="thin"/>
      <top style="thin"/>
      <bottom style="thick"/>
    </border>
    <border>
      <left style="thick"/>
      <right style="thin"/>
      <top style="thick"/>
      <bottom>
        <color indexed="63"/>
      </bottom>
    </border>
    <border>
      <left>
        <color indexed="63"/>
      </left>
      <right style="thick"/>
      <top>
        <color indexed="63"/>
      </top>
      <bottom>
        <color indexed="63"/>
      </bottom>
    </border>
    <border>
      <left style="thin"/>
      <right>
        <color indexed="63"/>
      </right>
      <top style="thin"/>
      <bottom style="thin"/>
    </border>
    <border>
      <left>
        <color indexed="63"/>
      </left>
      <right style="thick"/>
      <top>
        <color indexed="63"/>
      </top>
      <bottom style="thin"/>
    </border>
    <border>
      <left style="thin"/>
      <right>
        <color indexed="63"/>
      </right>
      <top>
        <color indexed="63"/>
      </top>
      <bottom style="thin"/>
    </border>
    <border>
      <left style="thick"/>
      <right style="thin"/>
      <top style="thick"/>
      <bottom style="thick"/>
    </border>
    <border>
      <left style="thin"/>
      <right style="thick"/>
      <top style="thick"/>
      <bottom style="thin"/>
    </border>
    <border>
      <left style="thin"/>
      <right>
        <color indexed="63"/>
      </right>
      <top style="thin"/>
      <bottom style="thick"/>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ck"/>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ck"/>
      <top>
        <color indexed="63"/>
      </top>
      <bottom>
        <color indexed="63"/>
      </bottom>
    </border>
    <border>
      <left style="thick"/>
      <right style="thin"/>
      <top style="thick"/>
      <bottom style="thin"/>
    </border>
    <border>
      <left style="thin"/>
      <right style="thin"/>
      <top style="thick"/>
      <bottom style="thick"/>
    </border>
    <border>
      <left>
        <color indexed="63"/>
      </left>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ck"/>
    </border>
    <border>
      <left>
        <color indexed="63"/>
      </left>
      <right style="thick"/>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ck"/>
      <bottom style="thin"/>
    </border>
    <border>
      <left>
        <color indexed="63"/>
      </left>
      <right style="thin"/>
      <top style="thick"/>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7">
    <xf numFmtId="0" fontId="0" fillId="0" borderId="0" xfId="0" applyAlignment="1">
      <alignment/>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11" xfId="0" applyFont="1" applyFill="1" applyBorder="1" applyAlignment="1">
      <alignment vertical="top" wrapText="1"/>
    </xf>
    <xf numFmtId="0" fontId="7" fillId="0" borderId="13" xfId="0" applyFont="1" applyFill="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4" xfId="0" applyFont="1" applyFill="1" applyBorder="1" applyAlignment="1">
      <alignment vertical="top" wrapText="1"/>
    </xf>
    <xf numFmtId="0" fontId="7" fillId="33" borderId="15" xfId="0" applyFont="1" applyFill="1" applyBorder="1" applyAlignment="1">
      <alignment horizontal="left" vertical="top" wrapText="1"/>
    </xf>
    <xf numFmtId="0" fontId="6" fillId="33" borderId="15" xfId="0" applyFont="1" applyFill="1" applyBorder="1" applyAlignment="1">
      <alignment horizontal="left" vertical="top" wrapText="1"/>
    </xf>
    <xf numFmtId="0" fontId="6" fillId="33" borderId="15" xfId="0" applyFont="1" applyFill="1" applyBorder="1" applyAlignment="1">
      <alignment horizontal="right" vertical="top" wrapText="1"/>
    </xf>
    <xf numFmtId="0" fontId="6" fillId="0" borderId="15" xfId="0" applyFont="1" applyBorder="1" applyAlignment="1">
      <alignment horizontal="right" vertical="top" wrapText="1"/>
    </xf>
    <xf numFmtId="0" fontId="6" fillId="0" borderId="16" xfId="0" applyFont="1" applyBorder="1" applyAlignment="1">
      <alignment horizontal="left" vertical="top" wrapText="1"/>
    </xf>
    <xf numFmtId="0" fontId="7" fillId="0" borderId="17" xfId="0" applyFont="1" applyBorder="1" applyAlignment="1">
      <alignment vertical="top" wrapText="1"/>
    </xf>
    <xf numFmtId="166" fontId="9" fillId="0" borderId="18" xfId="0" applyNumberFormat="1" applyFont="1" applyBorder="1" applyAlignment="1">
      <alignment vertical="top" wrapText="1"/>
    </xf>
    <xf numFmtId="166" fontId="9" fillId="0" borderId="19" xfId="0" applyNumberFormat="1" applyFont="1" applyBorder="1" applyAlignment="1">
      <alignment vertical="top" wrapText="1"/>
    </xf>
    <xf numFmtId="166" fontId="9" fillId="0" borderId="20" xfId="0" applyNumberFormat="1" applyFont="1" applyBorder="1" applyAlignment="1">
      <alignment vertical="top" wrapText="1"/>
    </xf>
    <xf numFmtId="166" fontId="9" fillId="0" borderId="19" xfId="0" applyNumberFormat="1" applyFont="1" applyFill="1" applyBorder="1" applyAlignment="1">
      <alignment vertical="top" wrapText="1"/>
    </xf>
    <xf numFmtId="166" fontId="9" fillId="0" borderId="18" xfId="0" applyNumberFormat="1" applyFont="1" applyFill="1" applyBorder="1" applyAlignment="1">
      <alignment vertical="top" wrapText="1"/>
    </xf>
    <xf numFmtId="166" fontId="10" fillId="0" borderId="19" xfId="0" applyNumberFormat="1" applyFont="1" applyBorder="1" applyAlignment="1">
      <alignment vertical="top" wrapText="1"/>
    </xf>
    <xf numFmtId="166" fontId="9" fillId="0" borderId="17" xfId="0" applyNumberFormat="1" applyFont="1" applyBorder="1" applyAlignment="1">
      <alignment vertical="top" wrapText="1"/>
    </xf>
    <xf numFmtId="166" fontId="9" fillId="0" borderId="10" xfId="0" applyNumberFormat="1" applyFont="1" applyBorder="1" applyAlignment="1">
      <alignment vertical="top" wrapText="1"/>
    </xf>
    <xf numFmtId="4" fontId="7" fillId="0" borderId="10" xfId="0" applyNumberFormat="1" applyFont="1" applyBorder="1" applyAlignment="1">
      <alignment vertical="top" wrapText="1"/>
    </xf>
    <xf numFmtId="4" fontId="7" fillId="0" borderId="10" xfId="0" applyNumberFormat="1" applyFont="1" applyBorder="1" applyAlignment="1">
      <alignment horizontal="center" vertical="top" wrapText="1"/>
    </xf>
    <xf numFmtId="4" fontId="7" fillId="0" borderId="10" xfId="0" applyNumberFormat="1" applyFont="1" applyBorder="1" applyAlignment="1">
      <alignment horizontal="right" vertical="top" wrapText="1"/>
    </xf>
    <xf numFmtId="4" fontId="6" fillId="0" borderId="10" xfId="0" applyNumberFormat="1" applyFont="1" applyBorder="1" applyAlignment="1">
      <alignment horizontal="right" vertical="top" wrapText="1"/>
    </xf>
    <xf numFmtId="4" fontId="7" fillId="0" borderId="17" xfId="0" applyNumberFormat="1" applyFont="1" applyBorder="1" applyAlignment="1">
      <alignment horizontal="right" vertical="top" wrapText="1"/>
    </xf>
    <xf numFmtId="4" fontId="7" fillId="0" borderId="17" xfId="0" applyNumberFormat="1" applyFont="1" applyBorder="1" applyAlignment="1">
      <alignment horizontal="center" vertical="top" wrapText="1"/>
    </xf>
    <xf numFmtId="177" fontId="9" fillId="0" borderId="19" xfId="0" applyNumberFormat="1" applyFont="1" applyBorder="1" applyAlignment="1">
      <alignment horizontal="left" vertical="top" wrapText="1"/>
    </xf>
    <xf numFmtId="0" fontId="7" fillId="33" borderId="15" xfId="0" applyFont="1" applyFill="1" applyBorder="1" applyAlignment="1">
      <alignment vertical="top" wrapText="1"/>
    </xf>
    <xf numFmtId="0" fontId="7" fillId="0" borderId="15" xfId="0" applyFont="1" applyBorder="1" applyAlignment="1">
      <alignment horizontal="left" vertical="top" wrapText="1"/>
    </xf>
    <xf numFmtId="0" fontId="6" fillId="0" borderId="16" xfId="0" applyFont="1" applyBorder="1" applyAlignment="1">
      <alignment horizontal="right" vertical="top" wrapText="1"/>
    </xf>
    <xf numFmtId="4" fontId="6" fillId="34" borderId="11" xfId="0" applyNumberFormat="1" applyFont="1" applyFill="1" applyBorder="1" applyAlignment="1">
      <alignment horizontal="center" vertical="top" wrapText="1"/>
    </xf>
    <xf numFmtId="0" fontId="6" fillId="34" borderId="15" xfId="0" applyFont="1" applyFill="1" applyBorder="1" applyAlignment="1">
      <alignment horizontal="left" vertical="top" wrapText="1"/>
    </xf>
    <xf numFmtId="0" fontId="6" fillId="34" borderId="15" xfId="0" applyFont="1" applyFill="1" applyBorder="1" applyAlignment="1">
      <alignment vertical="top" wrapText="1"/>
    </xf>
    <xf numFmtId="0" fontId="7" fillId="0" borderId="21" xfId="0" applyFont="1" applyBorder="1" applyAlignment="1">
      <alignment vertical="top" wrapText="1"/>
    </xf>
    <xf numFmtId="166" fontId="9" fillId="0" borderId="22" xfId="0" applyNumberFormat="1" applyFont="1" applyBorder="1" applyAlignment="1">
      <alignment vertical="top" wrapText="1"/>
    </xf>
    <xf numFmtId="177" fontId="9" fillId="0" borderId="20" xfId="0" applyNumberFormat="1" applyFont="1" applyBorder="1" applyAlignment="1">
      <alignment horizontal="left" vertical="top" wrapText="1"/>
    </xf>
    <xf numFmtId="3" fontId="7" fillId="0" borderId="10" xfId="0" applyNumberFormat="1" applyFont="1" applyBorder="1" applyAlignment="1">
      <alignment vertical="top" wrapText="1"/>
    </xf>
    <xf numFmtId="3" fontId="7" fillId="0" borderId="23" xfId="0" applyNumberFormat="1" applyFont="1" applyBorder="1" applyAlignment="1">
      <alignment vertical="top" wrapText="1"/>
    </xf>
    <xf numFmtId="3" fontId="7" fillId="0" borderId="24" xfId="0" applyNumberFormat="1" applyFont="1" applyBorder="1" applyAlignment="1">
      <alignment vertical="top" wrapText="1"/>
    </xf>
    <xf numFmtId="0" fontId="6" fillId="0" borderId="25" xfId="0" applyFont="1" applyBorder="1" applyAlignment="1">
      <alignment vertical="top" wrapText="1"/>
    </xf>
    <xf numFmtId="0" fontId="6" fillId="0" borderId="10" xfId="0" applyFont="1" applyBorder="1" applyAlignment="1">
      <alignment vertical="top" wrapText="1"/>
    </xf>
    <xf numFmtId="4" fontId="6" fillId="34" borderId="11" xfId="0" applyNumberFormat="1" applyFont="1" applyFill="1" applyBorder="1" applyAlignment="1">
      <alignment horizontal="right" vertical="top" wrapText="1"/>
    </xf>
    <xf numFmtId="178" fontId="6" fillId="34" borderId="11" xfId="0" applyNumberFormat="1" applyFont="1" applyFill="1" applyBorder="1" applyAlignment="1">
      <alignment horizontal="right" vertical="top" wrapText="1"/>
    </xf>
    <xf numFmtId="0" fontId="6" fillId="0" borderId="14" xfId="0" applyFont="1" applyBorder="1" applyAlignment="1">
      <alignment vertical="top" wrapText="1"/>
    </xf>
    <xf numFmtId="3" fontId="7" fillId="0" borderId="10" xfId="0" applyNumberFormat="1" applyFont="1" applyBorder="1" applyAlignment="1">
      <alignment horizontal="right" vertical="top" wrapText="1"/>
    </xf>
    <xf numFmtId="3" fontId="7" fillId="0" borderId="23" xfId="0" applyNumberFormat="1" applyFont="1" applyBorder="1" applyAlignment="1">
      <alignment horizontal="right" vertical="top" wrapText="1"/>
    </xf>
    <xf numFmtId="3" fontId="7" fillId="0" borderId="24" xfId="0" applyNumberFormat="1" applyFont="1" applyBorder="1" applyAlignment="1">
      <alignment horizontal="right" vertical="top" wrapText="1"/>
    </xf>
    <xf numFmtId="3" fontId="6" fillId="0" borderId="23" xfId="0" applyNumberFormat="1" applyFont="1" applyBorder="1" applyAlignment="1">
      <alignment horizontal="right" vertical="top" wrapText="1"/>
    </xf>
    <xf numFmtId="0" fontId="6" fillId="0" borderId="21" xfId="0" applyFont="1" applyBorder="1" applyAlignment="1">
      <alignment horizontal="right" vertical="top" wrapText="1"/>
    </xf>
    <xf numFmtId="166" fontId="9" fillId="0" borderId="26" xfId="0" applyNumberFormat="1" applyFont="1" applyBorder="1" applyAlignment="1">
      <alignment vertical="top" wrapText="1"/>
    </xf>
    <xf numFmtId="4" fontId="7" fillId="0" borderId="27" xfId="0" applyNumberFormat="1" applyFont="1" applyBorder="1" applyAlignment="1">
      <alignment horizontal="center" vertical="top" wrapText="1"/>
    </xf>
    <xf numFmtId="166" fontId="9" fillId="0" borderId="28" xfId="0" applyNumberFormat="1" applyFont="1" applyBorder="1" applyAlignment="1">
      <alignment vertical="top" wrapText="1"/>
    </xf>
    <xf numFmtId="4" fontId="6" fillId="34" borderId="17" xfId="0" applyNumberFormat="1" applyFont="1" applyFill="1" applyBorder="1" applyAlignment="1">
      <alignment horizontal="center" vertical="top" wrapText="1"/>
    </xf>
    <xf numFmtId="166" fontId="9" fillId="35" borderId="18" xfId="0" applyNumberFormat="1" applyFont="1" applyFill="1" applyBorder="1" applyAlignment="1">
      <alignment vertical="top" wrapText="1"/>
    </xf>
    <xf numFmtId="3" fontId="6" fillId="0" borderId="10" xfId="0" applyNumberFormat="1" applyFont="1" applyBorder="1" applyAlignment="1">
      <alignment horizontal="right" vertical="top" wrapText="1"/>
    </xf>
    <xf numFmtId="0" fontId="7" fillId="0" borderId="29" xfId="0" applyFont="1" applyBorder="1" applyAlignment="1">
      <alignment vertical="top" wrapText="1"/>
    </xf>
    <xf numFmtId="0" fontId="7" fillId="0" borderId="30" xfId="0" applyFont="1" applyBorder="1" applyAlignment="1">
      <alignment vertical="top" wrapText="1"/>
    </xf>
    <xf numFmtId="0" fontId="14" fillId="33" borderId="15" xfId="0" applyFont="1" applyFill="1" applyBorder="1" applyAlignment="1">
      <alignment horizontal="right" vertical="top" wrapText="1"/>
    </xf>
    <xf numFmtId="0" fontId="14" fillId="0" borderId="15" xfId="0" applyFont="1" applyBorder="1" applyAlignment="1">
      <alignment horizontal="right" vertical="top" wrapText="1"/>
    </xf>
    <xf numFmtId="177" fontId="9" fillId="0" borderId="27" xfId="0" applyNumberFormat="1" applyFont="1" applyBorder="1" applyAlignment="1">
      <alignment horizontal="left" vertical="top" wrapText="1"/>
    </xf>
    <xf numFmtId="0" fontId="15" fillId="0" borderId="12" xfId="0" applyFont="1" applyBorder="1" applyAlignment="1">
      <alignment vertical="top" wrapText="1"/>
    </xf>
    <xf numFmtId="0" fontId="15" fillId="0" borderId="10" xfId="0" applyFont="1" applyBorder="1" applyAlignment="1">
      <alignment vertical="top" wrapText="1"/>
    </xf>
    <xf numFmtId="166" fontId="10" fillId="34" borderId="31" xfId="0" applyNumberFormat="1" applyFont="1" applyFill="1" applyBorder="1" applyAlignment="1">
      <alignment vertical="top" wrapText="1"/>
    </xf>
    <xf numFmtId="0" fontId="6" fillId="34" borderId="21" xfId="0" applyFont="1" applyFill="1" applyBorder="1" applyAlignment="1">
      <alignment vertical="top" wrapText="1"/>
    </xf>
    <xf numFmtId="166" fontId="9" fillId="0" borderId="22" xfId="0" applyNumberFormat="1" applyFont="1" applyFill="1" applyBorder="1" applyAlignment="1">
      <alignment vertical="top" wrapText="1"/>
    </xf>
    <xf numFmtId="0" fontId="7" fillId="0" borderId="12" xfId="0" applyFont="1" applyFill="1" applyBorder="1" applyAlignment="1">
      <alignment vertical="top" wrapText="1"/>
    </xf>
    <xf numFmtId="0" fontId="7" fillId="0" borderId="10" xfId="0" applyFont="1" applyFill="1" applyBorder="1" applyAlignment="1">
      <alignment vertical="top" wrapText="1"/>
    </xf>
    <xf numFmtId="0" fontId="10" fillId="0" borderId="15" xfId="0" applyFont="1" applyBorder="1" applyAlignment="1">
      <alignment horizontal="right" vertical="top" wrapText="1"/>
    </xf>
    <xf numFmtId="166" fontId="9" fillId="34" borderId="19" xfId="0" applyNumberFormat="1" applyFont="1" applyFill="1" applyBorder="1" applyAlignment="1">
      <alignment vertical="top" wrapText="1"/>
    </xf>
    <xf numFmtId="177" fontId="9" fillId="0" borderId="18" xfId="0" applyNumberFormat="1" applyFont="1" applyBorder="1" applyAlignment="1">
      <alignment horizontal="left" vertical="top" wrapText="1"/>
    </xf>
    <xf numFmtId="0" fontId="14" fillId="0" borderId="16" xfId="0" applyFont="1" applyBorder="1" applyAlignment="1">
      <alignment horizontal="right" vertical="top" wrapText="1"/>
    </xf>
    <xf numFmtId="177" fontId="15" fillId="0" borderId="19" xfId="0" applyNumberFormat="1" applyFont="1" applyBorder="1" applyAlignment="1">
      <alignment horizontal="left" vertical="top" wrapText="1"/>
    </xf>
    <xf numFmtId="3" fontId="6" fillId="0" borderId="23" xfId="0" applyNumberFormat="1" applyFont="1" applyBorder="1" applyAlignment="1">
      <alignment vertical="top" wrapText="1"/>
    </xf>
    <xf numFmtId="0" fontId="6" fillId="0" borderId="12" xfId="0" applyFont="1" applyBorder="1" applyAlignment="1">
      <alignment vertical="top" wrapText="1"/>
    </xf>
    <xf numFmtId="3" fontId="7" fillId="0" borderId="27" xfId="0" applyNumberFormat="1" applyFont="1" applyBorder="1" applyAlignment="1">
      <alignment horizontal="right" vertical="top" wrapText="1"/>
    </xf>
    <xf numFmtId="3" fontId="0" fillId="0" borderId="10" xfId="0" applyNumberFormat="1" applyBorder="1" applyAlignment="1">
      <alignment wrapText="1"/>
    </xf>
    <xf numFmtId="3" fontId="6" fillId="33" borderId="10" xfId="0" applyNumberFormat="1" applyFont="1" applyFill="1" applyBorder="1" applyAlignment="1">
      <alignment horizontal="right" vertical="top" wrapText="1"/>
    </xf>
    <xf numFmtId="3" fontId="14" fillId="0" borderId="10" xfId="0" applyNumberFormat="1" applyFont="1" applyBorder="1" applyAlignment="1">
      <alignment horizontal="right" vertical="top" wrapText="1"/>
    </xf>
    <xf numFmtId="3" fontId="6" fillId="0" borderId="27" xfId="0" applyNumberFormat="1" applyFont="1" applyBorder="1" applyAlignment="1">
      <alignment horizontal="right" vertical="top" wrapText="1"/>
    </xf>
    <xf numFmtId="3" fontId="7" fillId="0" borderId="10" xfId="0" applyNumberFormat="1" applyFont="1" applyFill="1" applyBorder="1" applyAlignment="1">
      <alignment horizontal="right" vertical="top" wrapText="1"/>
    </xf>
    <xf numFmtId="3" fontId="7" fillId="0" borderId="27" xfId="0" applyNumberFormat="1" applyFont="1" applyFill="1" applyBorder="1" applyAlignment="1">
      <alignment horizontal="right" vertical="top" wrapText="1"/>
    </xf>
    <xf numFmtId="3" fontId="7" fillId="0" borderId="10" xfId="0" applyNumberFormat="1" applyFont="1" applyBorder="1" applyAlignment="1">
      <alignment horizontal="center" vertical="top" wrapText="1"/>
    </xf>
    <xf numFmtId="3" fontId="7" fillId="0" borderId="27" xfId="0" applyNumberFormat="1" applyFont="1" applyBorder="1" applyAlignment="1">
      <alignment horizontal="center" vertical="top" wrapText="1"/>
    </xf>
    <xf numFmtId="3" fontId="6" fillId="0" borderId="10" xfId="0" applyNumberFormat="1" applyFont="1" applyBorder="1" applyAlignment="1">
      <alignment horizontal="center" vertical="top" wrapText="1"/>
    </xf>
    <xf numFmtId="3" fontId="6" fillId="0" borderId="27" xfId="0" applyNumberFormat="1" applyFont="1" applyBorder="1" applyAlignment="1">
      <alignment horizontal="center" vertical="top" wrapText="1"/>
    </xf>
    <xf numFmtId="3" fontId="6" fillId="33" borderId="24" xfId="0" applyNumberFormat="1" applyFont="1" applyFill="1" applyBorder="1" applyAlignment="1">
      <alignment horizontal="right" vertical="top" wrapText="1"/>
    </xf>
    <xf numFmtId="3" fontId="6" fillId="0" borderId="24" xfId="0" applyNumberFormat="1" applyFont="1" applyBorder="1" applyAlignment="1">
      <alignment horizontal="right" vertical="top" wrapText="1"/>
    </xf>
    <xf numFmtId="3" fontId="14" fillId="0" borderId="24" xfId="0" applyNumberFormat="1" applyFont="1" applyBorder="1" applyAlignment="1">
      <alignment horizontal="right" vertical="top" wrapText="1"/>
    </xf>
    <xf numFmtId="3" fontId="14" fillId="0" borderId="32" xfId="0" applyNumberFormat="1" applyFont="1" applyBorder="1" applyAlignment="1">
      <alignment horizontal="right" vertical="top" wrapText="1"/>
    </xf>
    <xf numFmtId="3" fontId="6" fillId="33" borderId="11" xfId="0" applyNumberFormat="1" applyFont="1" applyFill="1" applyBorder="1" applyAlignment="1">
      <alignment horizontal="right" vertical="top" wrapText="1"/>
    </xf>
    <xf numFmtId="3" fontId="6" fillId="0" borderId="11" xfId="0" applyNumberFormat="1" applyFont="1" applyBorder="1" applyAlignment="1">
      <alignment horizontal="right" vertical="top" wrapText="1"/>
    </xf>
    <xf numFmtId="3" fontId="14" fillId="0" borderId="11" xfId="0" applyNumberFormat="1" applyFont="1" applyBorder="1" applyAlignment="1">
      <alignment horizontal="right" vertical="top" wrapText="1"/>
    </xf>
    <xf numFmtId="3" fontId="14" fillId="0" borderId="29" xfId="0" applyNumberFormat="1" applyFont="1" applyBorder="1" applyAlignment="1">
      <alignment horizontal="right" vertical="top" wrapText="1"/>
    </xf>
    <xf numFmtId="3" fontId="15" fillId="0" borderId="10" xfId="0" applyNumberFormat="1" applyFont="1" applyBorder="1" applyAlignment="1">
      <alignment horizontal="right" vertical="top" wrapText="1"/>
    </xf>
    <xf numFmtId="3" fontId="7" fillId="0" borderId="11" xfId="0" applyNumberFormat="1" applyFont="1" applyBorder="1" applyAlignment="1">
      <alignment vertical="top" wrapText="1"/>
    </xf>
    <xf numFmtId="3" fontId="7" fillId="0" borderId="11" xfId="0" applyNumberFormat="1" applyFont="1" applyBorder="1" applyAlignment="1">
      <alignment horizontal="center" vertical="top" wrapText="1"/>
    </xf>
    <xf numFmtId="3" fontId="7" fillId="0" borderId="29" xfId="0" applyNumberFormat="1" applyFont="1" applyBorder="1" applyAlignment="1">
      <alignment horizontal="center" vertical="top" wrapText="1"/>
    </xf>
    <xf numFmtId="3" fontId="7" fillId="34" borderId="10" xfId="0" applyNumberFormat="1" applyFont="1" applyFill="1" applyBorder="1" applyAlignment="1">
      <alignment vertical="top" wrapText="1"/>
    </xf>
    <xf numFmtId="3" fontId="7" fillId="34" borderId="10" xfId="0" applyNumberFormat="1" applyFont="1" applyFill="1" applyBorder="1" applyAlignment="1">
      <alignment horizontal="center" vertical="top" wrapText="1"/>
    </xf>
    <xf numFmtId="3" fontId="7" fillId="34" borderId="27" xfId="0" applyNumberFormat="1" applyFont="1" applyFill="1" applyBorder="1" applyAlignment="1">
      <alignment horizontal="center" vertical="top" wrapText="1"/>
    </xf>
    <xf numFmtId="3" fontId="7" fillId="0" borderId="11" xfId="0" applyNumberFormat="1" applyFont="1" applyFill="1" applyBorder="1" applyAlignment="1">
      <alignment horizontal="right" vertical="top" wrapText="1"/>
    </xf>
    <xf numFmtId="3" fontId="7" fillId="0" borderId="29" xfId="0" applyNumberFormat="1" applyFont="1" applyFill="1" applyBorder="1" applyAlignment="1">
      <alignment horizontal="right" vertical="top" wrapText="1"/>
    </xf>
    <xf numFmtId="3" fontId="15" fillId="0" borderId="10" xfId="0" applyNumberFormat="1" applyFont="1" applyBorder="1" applyAlignment="1">
      <alignment horizontal="left" vertical="top" wrapText="1"/>
    </xf>
    <xf numFmtId="3" fontId="7" fillId="0" borderId="12" xfId="0" applyNumberFormat="1" applyFont="1" applyFill="1" applyBorder="1" applyAlignment="1">
      <alignment horizontal="right" vertical="top" wrapText="1"/>
    </xf>
    <xf numFmtId="3" fontId="7" fillId="0" borderId="33" xfId="0" applyNumberFormat="1" applyFont="1" applyFill="1" applyBorder="1" applyAlignment="1">
      <alignment horizontal="right" vertical="top" wrapText="1"/>
    </xf>
    <xf numFmtId="3" fontId="7" fillId="0" borderId="34" xfId="0" applyNumberFormat="1" applyFont="1" applyBorder="1" applyAlignment="1">
      <alignment horizontal="right" vertical="top" wrapText="1"/>
    </xf>
    <xf numFmtId="3" fontId="7" fillId="0" borderId="35" xfId="0" applyNumberFormat="1" applyFont="1" applyBorder="1" applyAlignment="1">
      <alignment horizontal="right" vertical="top" wrapText="1"/>
    </xf>
    <xf numFmtId="3" fontId="7" fillId="0" borderId="23" xfId="0" applyNumberFormat="1" applyFont="1" applyFill="1" applyBorder="1" applyAlignment="1">
      <alignment horizontal="right" vertical="top" wrapText="1"/>
    </xf>
    <xf numFmtId="3" fontId="7" fillId="0" borderId="34" xfId="0" applyNumberFormat="1" applyFont="1" applyFill="1" applyBorder="1" applyAlignment="1">
      <alignment horizontal="right" vertical="top" wrapText="1"/>
    </xf>
    <xf numFmtId="3" fontId="7" fillId="0" borderId="35" xfId="0" applyNumberFormat="1" applyFont="1" applyFill="1" applyBorder="1" applyAlignment="1">
      <alignment horizontal="right" vertical="top" wrapText="1"/>
    </xf>
    <xf numFmtId="3" fontId="7" fillId="0" borderId="12" xfId="0" applyNumberFormat="1" applyFont="1" applyBorder="1" applyAlignment="1">
      <alignment horizontal="right" vertical="top" wrapText="1"/>
    </xf>
    <xf numFmtId="3" fontId="7" fillId="0" borderId="33" xfId="0" applyNumberFormat="1" applyFont="1" applyBorder="1" applyAlignment="1">
      <alignment horizontal="right" vertical="top" wrapText="1"/>
    </xf>
    <xf numFmtId="3" fontId="6" fillId="0" borderId="12" xfId="0" applyNumberFormat="1" applyFont="1" applyBorder="1" applyAlignment="1">
      <alignment horizontal="right" vertical="top" wrapText="1"/>
    </xf>
    <xf numFmtId="3" fontId="6" fillId="0" borderId="33" xfId="0" applyNumberFormat="1" applyFont="1" applyBorder="1" applyAlignment="1">
      <alignment horizontal="right" vertical="top" wrapText="1"/>
    </xf>
    <xf numFmtId="3" fontId="6" fillId="0" borderId="24" xfId="44" applyNumberFormat="1" applyFont="1" applyBorder="1" applyAlignment="1">
      <alignment horizontal="right" vertical="top" wrapText="1"/>
    </xf>
    <xf numFmtId="3" fontId="6" fillId="0" borderId="32" xfId="44" applyNumberFormat="1" applyFont="1" applyBorder="1" applyAlignment="1">
      <alignment horizontal="right" vertical="top" wrapText="1"/>
    </xf>
    <xf numFmtId="181" fontId="14" fillId="0" borderId="27" xfId="0" applyNumberFormat="1" applyFont="1" applyBorder="1" applyAlignment="1">
      <alignment horizontal="right" vertical="top" wrapText="1"/>
    </xf>
    <xf numFmtId="181" fontId="14" fillId="0" borderId="33" xfId="0" applyNumberFormat="1" applyFont="1" applyBorder="1" applyAlignment="1">
      <alignment horizontal="right" vertical="top" wrapText="1"/>
    </xf>
    <xf numFmtId="181" fontId="15" fillId="0" borderId="10" xfId="0" applyNumberFormat="1" applyFont="1" applyBorder="1" applyAlignment="1">
      <alignment horizontal="left" vertical="top" wrapText="1"/>
    </xf>
    <xf numFmtId="181" fontId="14" fillId="0" borderId="10" xfId="0" applyNumberFormat="1" applyFont="1" applyBorder="1" applyAlignment="1">
      <alignment horizontal="right" vertical="top" wrapText="1"/>
    </xf>
    <xf numFmtId="0" fontId="7" fillId="0" borderId="15" xfId="0" applyFont="1" applyFill="1" applyBorder="1" applyAlignment="1">
      <alignment vertical="top" wrapText="1"/>
    </xf>
    <xf numFmtId="3" fontId="7" fillId="0" borderId="36" xfId="0" applyNumberFormat="1" applyFont="1" applyBorder="1" applyAlignment="1">
      <alignment horizontal="right" vertical="top" wrapText="1"/>
    </xf>
    <xf numFmtId="3" fontId="7" fillId="0" borderId="29" xfId="0" applyNumberFormat="1" applyFont="1" applyBorder="1" applyAlignment="1">
      <alignment horizontal="right" vertical="top" wrapText="1"/>
    </xf>
    <xf numFmtId="181" fontId="14" fillId="0" borderId="12" xfId="0" applyNumberFormat="1" applyFont="1" applyBorder="1" applyAlignment="1">
      <alignment horizontal="right" vertical="top" wrapText="1"/>
    </xf>
    <xf numFmtId="3" fontId="10" fillId="0" borderId="10" xfId="0" applyNumberFormat="1" applyFont="1" applyBorder="1" applyAlignment="1">
      <alignment horizontal="right" vertical="top" wrapText="1"/>
    </xf>
    <xf numFmtId="3" fontId="10" fillId="0" borderId="27" xfId="0" applyNumberFormat="1" applyFont="1" applyBorder="1" applyAlignment="1">
      <alignment horizontal="right" vertical="top" wrapText="1"/>
    </xf>
    <xf numFmtId="0" fontId="8" fillId="0" borderId="14" xfId="0" applyFont="1" applyBorder="1" applyAlignment="1">
      <alignment horizontal="left" vertical="top" wrapText="1"/>
    </xf>
    <xf numFmtId="0" fontId="14" fillId="0" borderId="37" xfId="0" applyFont="1" applyBorder="1" applyAlignment="1">
      <alignment horizontal="right" vertical="top" wrapText="1"/>
    </xf>
    <xf numFmtId="3" fontId="6" fillId="33" borderId="38" xfId="0" applyNumberFormat="1" applyFont="1" applyFill="1" applyBorder="1" applyAlignment="1">
      <alignment horizontal="right" vertical="top" wrapText="1"/>
    </xf>
    <xf numFmtId="3" fontId="6" fillId="0" borderId="38" xfId="0" applyNumberFormat="1" applyFont="1" applyBorder="1" applyAlignment="1">
      <alignment horizontal="right" vertical="top" wrapText="1"/>
    </xf>
    <xf numFmtId="3" fontId="14" fillId="0" borderId="38" xfId="0" applyNumberFormat="1" applyFont="1" applyBorder="1" applyAlignment="1">
      <alignment horizontal="right" vertical="top" wrapText="1"/>
    </xf>
    <xf numFmtId="3" fontId="14" fillId="0" borderId="39" xfId="0" applyNumberFormat="1" applyFont="1" applyBorder="1" applyAlignment="1">
      <alignment horizontal="right" vertical="top" wrapText="1"/>
    </xf>
    <xf numFmtId="177" fontId="9" fillId="0" borderId="40" xfId="0" applyNumberFormat="1" applyFont="1" applyBorder="1" applyAlignment="1">
      <alignment horizontal="left" vertical="top" wrapText="1"/>
    </xf>
    <xf numFmtId="0" fontId="6" fillId="34" borderId="41" xfId="0" applyFont="1" applyFill="1" applyBorder="1" applyAlignment="1">
      <alignment vertical="top" wrapText="1"/>
    </xf>
    <xf numFmtId="3" fontId="7" fillId="36" borderId="10" xfId="0" applyNumberFormat="1" applyFont="1" applyFill="1" applyBorder="1" applyAlignment="1" applyProtection="1">
      <alignment horizontal="right" vertical="top" wrapText="1"/>
      <protection locked="0"/>
    </xf>
    <xf numFmtId="3" fontId="7" fillId="37" borderId="10" xfId="0" applyNumberFormat="1" applyFont="1" applyFill="1" applyBorder="1" applyAlignment="1" applyProtection="1">
      <alignment horizontal="right" vertical="top" wrapText="1"/>
      <protection locked="0"/>
    </xf>
    <xf numFmtId="3" fontId="7" fillId="37" borderId="27" xfId="0" applyNumberFormat="1" applyFont="1" applyFill="1" applyBorder="1" applyAlignment="1" applyProtection="1">
      <alignment horizontal="right" vertical="top" wrapText="1"/>
      <protection locked="0"/>
    </xf>
    <xf numFmtId="166" fontId="9" fillId="37" borderId="19" xfId="0" applyNumberFormat="1" applyFont="1" applyFill="1" applyBorder="1" applyAlignment="1" applyProtection="1">
      <alignment vertical="top" wrapText="1"/>
      <protection locked="0"/>
    </xf>
    <xf numFmtId="178" fontId="7" fillId="36" borderId="42" xfId="0" applyNumberFormat="1" applyFont="1" applyFill="1" applyBorder="1" applyAlignment="1" applyProtection="1">
      <alignment vertical="top" wrapText="1"/>
      <protection locked="0"/>
    </xf>
    <xf numFmtId="166" fontId="9" fillId="0" borderId="19" xfId="0" applyNumberFormat="1" applyFont="1" applyBorder="1" applyAlignment="1" applyProtection="1">
      <alignment vertical="top" wrapText="1"/>
      <protection locked="0"/>
    </xf>
    <xf numFmtId="177" fontId="10" fillId="0" borderId="19" xfId="0" applyNumberFormat="1" applyFont="1" applyBorder="1" applyAlignment="1" applyProtection="1">
      <alignment horizontal="left" vertical="top" wrapText="1"/>
      <protection locked="0"/>
    </xf>
    <xf numFmtId="177" fontId="10" fillId="0" borderId="43" xfId="0" applyNumberFormat="1" applyFont="1" applyBorder="1" applyAlignment="1" applyProtection="1">
      <alignment horizontal="left" vertical="top" wrapText="1"/>
      <protection locked="0"/>
    </xf>
    <xf numFmtId="166" fontId="9" fillId="0" borderId="19" xfId="0" applyNumberFormat="1" applyFont="1" applyFill="1" applyBorder="1" applyAlignment="1" applyProtection="1">
      <alignment vertical="top" wrapText="1"/>
      <protection locked="0"/>
    </xf>
    <xf numFmtId="166" fontId="9" fillId="0" borderId="43" xfId="0" applyNumberFormat="1" applyFont="1" applyFill="1" applyBorder="1" applyAlignment="1" applyProtection="1">
      <alignment vertical="top" wrapText="1"/>
      <protection locked="0"/>
    </xf>
    <xf numFmtId="3" fontId="7" fillId="36" borderId="10" xfId="0" applyNumberFormat="1" applyFont="1" applyFill="1" applyBorder="1" applyAlignment="1" applyProtection="1">
      <alignment horizontal="right" vertical="top" wrapText="1"/>
      <protection/>
    </xf>
    <xf numFmtId="3" fontId="0" fillId="0" borderId="0" xfId="0" applyNumberFormat="1" applyAlignment="1" applyProtection="1">
      <alignment/>
      <protection locked="0"/>
    </xf>
    <xf numFmtId="3" fontId="7" fillId="0" borderId="10" xfId="0" applyNumberFormat="1" applyFont="1" applyFill="1" applyBorder="1" applyAlignment="1" applyProtection="1">
      <alignment horizontal="right" vertical="top" wrapText="1"/>
      <protection locked="0"/>
    </xf>
    <xf numFmtId="3" fontId="0" fillId="0" borderId="10" xfId="0" applyNumberFormat="1" applyBorder="1" applyAlignment="1" applyProtection="1">
      <alignment/>
      <protection locked="0"/>
    </xf>
    <xf numFmtId="4" fontId="6" fillId="36" borderId="42" xfId="0" applyNumberFormat="1" applyFont="1" applyFill="1" applyBorder="1" applyAlignment="1" applyProtection="1">
      <alignment horizontal="right" vertical="top" wrapText="1"/>
      <protection locked="0"/>
    </xf>
    <xf numFmtId="0" fontId="6" fillId="0" borderId="44" xfId="0" applyFont="1"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4" fontId="6" fillId="36" borderId="47" xfId="0" applyNumberFormat="1" applyFont="1" applyFill="1"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46" xfId="0" applyBorder="1" applyAlignment="1" applyProtection="1">
      <alignment vertical="top" wrapText="1"/>
      <protection locked="0"/>
    </xf>
    <xf numFmtId="166" fontId="10" fillId="37" borderId="22" xfId="0" applyNumberFormat="1" applyFont="1" applyFill="1" applyBorder="1" applyAlignment="1" applyProtection="1">
      <alignment vertical="top" wrapText="1"/>
      <protection locked="0"/>
    </xf>
    <xf numFmtId="166" fontId="9" fillId="37" borderId="26" xfId="0" applyNumberFormat="1" applyFont="1" applyFill="1" applyBorder="1" applyAlignment="1" applyProtection="1">
      <alignment vertical="top" wrapText="1"/>
      <protection locked="0"/>
    </xf>
    <xf numFmtId="166" fontId="9" fillId="37" borderId="28" xfId="0" applyNumberFormat="1" applyFont="1" applyFill="1" applyBorder="1" applyAlignment="1" applyProtection="1">
      <alignment vertical="top" wrapText="1"/>
      <protection locked="0"/>
    </xf>
    <xf numFmtId="0" fontId="7" fillId="0" borderId="44" xfId="0" applyFont="1" applyBorder="1" applyAlignment="1">
      <alignment vertical="top" wrapText="1"/>
    </xf>
    <xf numFmtId="166" fontId="9" fillId="37" borderId="48" xfId="0" applyNumberFormat="1" applyFont="1" applyFill="1" applyBorder="1" applyAlignment="1" applyProtection="1">
      <alignment vertical="top" wrapText="1"/>
      <protection locked="0"/>
    </xf>
    <xf numFmtId="49" fontId="12" fillId="34" borderId="49" xfId="0" applyNumberFormat="1" applyFont="1" applyFill="1" applyBorder="1" applyAlignment="1">
      <alignment vertical="top" wrapText="1"/>
    </xf>
    <xf numFmtId="49" fontId="0" fillId="34" borderId="50" xfId="0" applyNumberFormat="1" applyFill="1" applyBorder="1" applyAlignment="1">
      <alignment vertical="top" wrapText="1"/>
    </xf>
    <xf numFmtId="49" fontId="0" fillId="34" borderId="51" xfId="0" applyNumberFormat="1" applyFill="1" applyBorder="1" applyAlignment="1">
      <alignment vertical="top" wrapText="1"/>
    </xf>
    <xf numFmtId="166" fontId="8" fillId="35" borderId="47" xfId="0" applyNumberFormat="1" applyFont="1" applyFill="1" applyBorder="1" applyAlignment="1">
      <alignment vertical="top" wrapText="1"/>
    </xf>
    <xf numFmtId="166" fontId="8" fillId="35" borderId="45" xfId="0" applyNumberFormat="1" applyFont="1" applyFill="1" applyBorder="1" applyAlignment="1">
      <alignment vertical="top" wrapText="1"/>
    </xf>
    <xf numFmtId="0" fontId="0" fillId="0" borderId="46" xfId="0" applyBorder="1" applyAlignment="1">
      <alignment vertical="top"/>
    </xf>
    <xf numFmtId="4" fontId="6" fillId="34" borderId="52" xfId="0" applyNumberFormat="1" applyFont="1" applyFill="1" applyBorder="1" applyAlignment="1">
      <alignment horizontal="center" vertical="top"/>
    </xf>
    <xf numFmtId="0" fontId="0" fillId="0" borderId="53" xfId="0" applyBorder="1" applyAlignment="1">
      <alignment horizontal="center" vertical="top"/>
    </xf>
    <xf numFmtId="166" fontId="10" fillId="34" borderId="52" xfId="0" applyNumberFormat="1" applyFont="1" applyFill="1" applyBorder="1" applyAlignment="1">
      <alignment horizontal="center" vertical="top" wrapText="1"/>
    </xf>
    <xf numFmtId="0" fontId="0" fillId="34" borderId="53" xfId="0" applyFill="1" applyBorder="1" applyAlignment="1">
      <alignment horizontal="center" vertical="top" wrapText="1"/>
    </xf>
    <xf numFmtId="0" fontId="51" fillId="38" borderId="0" xfId="0" applyFont="1" applyFill="1" applyBorder="1" applyAlignment="1">
      <alignment vertical="top" wrapText="1"/>
    </xf>
    <xf numFmtId="0" fontId="51" fillId="38" borderId="54"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B5E0FF"/>
      <rgbColor rgb="00FFB544"/>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92"/>
  <sheetViews>
    <sheetView tabSelected="1" zoomScale="150" zoomScaleNormal="150" zoomScalePageLayoutView="0" workbookViewId="0" topLeftCell="A1">
      <selection activeCell="A1" sqref="A1:IV1"/>
    </sheetView>
  </sheetViews>
  <sheetFormatPr defaultColWidth="8.8515625" defaultRowHeight="12.75"/>
  <cols>
    <col min="1" max="1" width="39.140625" style="8" customWidth="1"/>
    <col min="2" max="2" width="10.140625" style="25" customWidth="1"/>
    <col min="3" max="4" width="10.140625" style="26" customWidth="1"/>
    <col min="5" max="5" width="10.140625" style="55" customWidth="1"/>
    <col min="6" max="6" width="31.421875" style="18" customWidth="1"/>
    <col min="7" max="7" width="8.8515625" style="3" customWidth="1"/>
    <col min="8" max="16384" width="8.8515625" style="1" customWidth="1"/>
  </cols>
  <sheetData>
    <row r="1" spans="1:7" ht="72.75" customHeight="1">
      <c r="A1" s="175" t="s">
        <v>141</v>
      </c>
      <c r="B1" s="175"/>
      <c r="C1" s="175"/>
      <c r="D1" s="175"/>
      <c r="E1" s="175"/>
      <c r="F1" s="176"/>
      <c r="G1" s="1"/>
    </row>
    <row r="2" spans="1:6" ht="34.5" customHeight="1" thickBot="1">
      <c r="A2" s="165" t="s">
        <v>132</v>
      </c>
      <c r="B2" s="166"/>
      <c r="C2" s="166"/>
      <c r="D2" s="166"/>
      <c r="E2" s="166"/>
      <c r="F2" s="167"/>
    </row>
    <row r="3" spans="1:6" ht="27.75" customHeight="1" thickBot="1" thickTop="1">
      <c r="A3" s="61" t="s">
        <v>109</v>
      </c>
      <c r="B3" s="157" t="s">
        <v>124</v>
      </c>
      <c r="C3" s="158"/>
      <c r="D3" s="158"/>
      <c r="E3" s="158"/>
      <c r="F3" s="159"/>
    </row>
    <row r="4" spans="1:6" ht="42" customHeight="1" thickBot="1" thickTop="1">
      <c r="A4" s="154" t="s">
        <v>30</v>
      </c>
      <c r="B4" s="155"/>
      <c r="C4" s="155"/>
      <c r="D4" s="155"/>
      <c r="E4" s="155"/>
      <c r="F4" s="156"/>
    </row>
    <row r="5" spans="1:7" s="2" customFormat="1" ht="42.75" customHeight="1" thickBot="1" thickTop="1">
      <c r="A5" s="163" t="s">
        <v>133</v>
      </c>
      <c r="B5" s="155"/>
      <c r="C5" s="155"/>
      <c r="D5" s="155"/>
      <c r="E5" s="155"/>
      <c r="F5" s="156"/>
      <c r="G5" s="4"/>
    </row>
    <row r="6" spans="1:7" s="2" customFormat="1" ht="72" thickBot="1" thickTop="1">
      <c r="A6" s="44" t="s">
        <v>120</v>
      </c>
      <c r="B6" s="153" t="s">
        <v>130</v>
      </c>
      <c r="C6" s="143">
        <v>0.56378</v>
      </c>
      <c r="D6" s="168" t="s">
        <v>110</v>
      </c>
      <c r="E6" s="169"/>
      <c r="F6" s="170"/>
      <c r="G6" s="4"/>
    </row>
    <row r="7" spans="1:7" s="2" customFormat="1" ht="28.5" thickTop="1">
      <c r="A7" s="138" t="s">
        <v>31</v>
      </c>
      <c r="B7" s="171" t="s">
        <v>34</v>
      </c>
      <c r="C7" s="172"/>
      <c r="D7" s="173" t="s">
        <v>35</v>
      </c>
      <c r="E7" s="174"/>
      <c r="F7" s="58" t="s">
        <v>121</v>
      </c>
      <c r="G7" s="4"/>
    </row>
    <row r="8" spans="1:7" s="2" customFormat="1" ht="55.5">
      <c r="A8" s="48" t="s">
        <v>36</v>
      </c>
      <c r="B8" s="46" t="s">
        <v>39</v>
      </c>
      <c r="C8" s="47" t="s">
        <v>58</v>
      </c>
      <c r="D8" s="46" t="s">
        <v>40</v>
      </c>
      <c r="E8" s="47" t="s">
        <v>58</v>
      </c>
      <c r="F8" s="60"/>
      <c r="G8" s="8"/>
    </row>
    <row r="9" spans="1:7" s="2" customFormat="1" ht="13.5">
      <c r="A9" s="8" t="s">
        <v>54</v>
      </c>
      <c r="B9" s="41">
        <v>700</v>
      </c>
      <c r="C9" s="49">
        <f>ConfRegLB*3</f>
        <v>2100</v>
      </c>
      <c r="D9" s="49">
        <f>ConfRegLB*1.5</f>
        <v>1050</v>
      </c>
      <c r="E9" s="49">
        <f>ConfRegPDLB*1.5</f>
        <v>3150</v>
      </c>
      <c r="F9" s="18"/>
      <c r="G9" s="3"/>
    </row>
    <row r="10" spans="1:6" ht="13.5">
      <c r="A10" s="8" t="s">
        <v>55</v>
      </c>
      <c r="B10" s="41">
        <v>400</v>
      </c>
      <c r="C10" s="49">
        <f>WorkshopRegLB*2</f>
        <v>800</v>
      </c>
      <c r="D10" s="49">
        <f>WorkshopRegLB*1.5</f>
        <v>600</v>
      </c>
      <c r="E10" s="49">
        <f>WorkshopRegPDLB*1.5</f>
        <v>1200</v>
      </c>
      <c r="F10" s="17"/>
    </row>
    <row r="11" spans="1:6" ht="27.75">
      <c r="A11" s="8" t="s">
        <v>62</v>
      </c>
      <c r="B11" s="41">
        <v>0</v>
      </c>
      <c r="C11" s="49">
        <f>EMNLPRegLB*3</f>
        <v>0</v>
      </c>
      <c r="D11" s="49">
        <f>EMNLPRegLB*1.5</f>
        <v>0</v>
      </c>
      <c r="E11" s="49">
        <f>EMNLPRegPDLB*1.5</f>
        <v>0</v>
      </c>
      <c r="F11" s="17" t="s">
        <v>61</v>
      </c>
    </row>
    <row r="12" spans="1:6" ht="13.5">
      <c r="A12" s="8" t="s">
        <v>56</v>
      </c>
      <c r="B12" s="41">
        <v>320</v>
      </c>
      <c r="C12" s="49">
        <f>TutorialRegLB/2</f>
        <v>160</v>
      </c>
      <c r="D12" s="49">
        <f>TutorialRegLB*1.5</f>
        <v>480</v>
      </c>
      <c r="E12" s="49">
        <f>TutorialRegPDLB*1.5</f>
        <v>240</v>
      </c>
      <c r="F12" s="17"/>
    </row>
    <row r="13" spans="1:6" ht="13.5">
      <c r="A13" s="53" t="s">
        <v>57</v>
      </c>
      <c r="B13" s="42"/>
      <c r="C13" s="52">
        <f>SUM(ConfRegPDLB:TutorialRegPDLB)</f>
        <v>3060</v>
      </c>
      <c r="D13" s="49"/>
      <c r="E13" s="59">
        <f>PersonDaysLB*1.5</f>
        <v>4590</v>
      </c>
      <c r="F13" s="56"/>
    </row>
    <row r="14" spans="1:7" s="45" customFormat="1" ht="69.75">
      <c r="A14" s="53" t="s">
        <v>64</v>
      </c>
      <c r="B14" s="77">
        <f>ConfRegLB+WorkshopRegLB/3+EMNLPRegLB/3</f>
        <v>833.3333333333334</v>
      </c>
      <c r="C14" s="52"/>
      <c r="D14" s="77">
        <f>ConfRegUB+WorkshopRegUB/3+EMNLPRegUB/3</f>
        <v>1250</v>
      </c>
      <c r="E14" s="59"/>
      <c r="F14" s="56" t="s">
        <v>65</v>
      </c>
      <c r="G14" s="78"/>
    </row>
    <row r="16" spans="1:6" ht="13.5">
      <c r="A16" s="38" t="s">
        <v>59</v>
      </c>
      <c r="B16" s="42">
        <f>ConfRegLB*0.5</f>
        <v>350</v>
      </c>
      <c r="C16" s="50"/>
      <c r="D16" s="49">
        <f>BanquetLB*1.5</f>
        <v>525</v>
      </c>
      <c r="E16" s="49"/>
      <c r="F16" s="56"/>
    </row>
    <row r="17" spans="1:6" ht="57" thickBot="1">
      <c r="A17" s="9" t="s">
        <v>60</v>
      </c>
      <c r="B17" s="43">
        <f>ConfRegLB*0.25</f>
        <v>175</v>
      </c>
      <c r="C17" s="51"/>
      <c r="D17" s="50">
        <f>StudentLunchLB*1.5</f>
        <v>262.5</v>
      </c>
      <c r="E17" s="49"/>
      <c r="F17" s="54" t="s">
        <v>123</v>
      </c>
    </row>
    <row r="18" spans="1:7" s="5" customFormat="1" ht="57" thickTop="1">
      <c r="A18" s="10"/>
      <c r="B18" s="35" t="s">
        <v>3</v>
      </c>
      <c r="C18" s="35" t="s">
        <v>4</v>
      </c>
      <c r="D18" s="57" t="s">
        <v>32</v>
      </c>
      <c r="E18" s="57" t="s">
        <v>33</v>
      </c>
      <c r="F18" s="67" t="s">
        <v>50</v>
      </c>
      <c r="G18" s="6"/>
    </row>
    <row r="19" spans="1:6" ht="84">
      <c r="A19" s="36" t="s">
        <v>2</v>
      </c>
      <c r="B19" s="28"/>
      <c r="F19" s="18" t="s">
        <v>99</v>
      </c>
    </row>
    <row r="20" spans="1:6" ht="69.75">
      <c r="A20" s="8" t="s">
        <v>17</v>
      </c>
      <c r="B20" s="139">
        <v>0</v>
      </c>
      <c r="C20" s="139">
        <v>0</v>
      </c>
      <c r="D20" s="49">
        <f>B20+ConfRegLB*C20</f>
        <v>0</v>
      </c>
      <c r="E20" s="49">
        <f>B20+C20*ConfRegUB</f>
        <v>0</v>
      </c>
      <c r="F20" s="142" t="s">
        <v>122</v>
      </c>
    </row>
    <row r="21" spans="1:6" ht="42">
      <c r="A21" s="8" t="s">
        <v>18</v>
      </c>
      <c r="B21" s="139">
        <v>0</v>
      </c>
      <c r="C21" s="139">
        <v>0</v>
      </c>
      <c r="D21" s="49">
        <f>B21+ConfRegLB*C21</f>
        <v>0</v>
      </c>
      <c r="E21" s="79">
        <f>B21+C21*ConfRegUB</f>
        <v>0</v>
      </c>
      <c r="F21" s="142" t="s">
        <v>125</v>
      </c>
    </row>
    <row r="22" spans="1:6" ht="42">
      <c r="A22" s="8" t="s">
        <v>19</v>
      </c>
      <c r="B22" s="139">
        <v>0</v>
      </c>
      <c r="C22" s="139">
        <v>0</v>
      </c>
      <c r="D22" s="49">
        <f>B22+WorkshopRegLB*C22</f>
        <v>0</v>
      </c>
      <c r="E22" s="79">
        <f>B22+C22*WorkshopRegUB</f>
        <v>0</v>
      </c>
      <c r="F22" s="142" t="s">
        <v>136</v>
      </c>
    </row>
    <row r="23" spans="1:6" ht="55.5">
      <c r="A23" s="8" t="s">
        <v>11</v>
      </c>
      <c r="B23" s="139">
        <v>0</v>
      </c>
      <c r="C23" s="139">
        <v>0</v>
      </c>
      <c r="D23" s="49">
        <f>B23+EMNLPRegLB*C23</f>
        <v>0</v>
      </c>
      <c r="E23" s="79">
        <f>B23+C23*EMNLPRegUB</f>
        <v>0</v>
      </c>
      <c r="F23" s="142" t="s">
        <v>126</v>
      </c>
    </row>
    <row r="24" spans="1:6" ht="42">
      <c r="A24" s="8" t="s">
        <v>20</v>
      </c>
      <c r="B24" s="139">
        <v>0</v>
      </c>
      <c r="C24" s="139">
        <v>0</v>
      </c>
      <c r="D24" s="49">
        <f>B24+TutorialRegLB*C24/2</f>
        <v>0</v>
      </c>
      <c r="E24" s="79">
        <f>B24+C24*TutorialRegUB/2</f>
        <v>0</v>
      </c>
      <c r="F24" s="142" t="s">
        <v>69</v>
      </c>
    </row>
    <row r="25" spans="1:6" ht="27.75">
      <c r="A25" s="8" t="s">
        <v>15</v>
      </c>
      <c r="B25" s="139">
        <v>0</v>
      </c>
      <c r="C25" s="139">
        <v>0</v>
      </c>
      <c r="D25" s="49">
        <f>B25+C25*PersonDaysLB</f>
        <v>0</v>
      </c>
      <c r="E25" s="79">
        <f>B25+C25*PersonDaysUB</f>
        <v>0</v>
      </c>
      <c r="F25" s="142" t="s">
        <v>131</v>
      </c>
    </row>
    <row r="26" spans="1:6" ht="27.75">
      <c r="A26" s="8" t="s">
        <v>6</v>
      </c>
      <c r="B26" s="139">
        <v>0</v>
      </c>
      <c r="C26" s="80"/>
      <c r="D26" s="49">
        <f>B26</f>
        <v>0</v>
      </c>
      <c r="E26" s="49">
        <f>B26</f>
        <v>0</v>
      </c>
      <c r="F26" s="142" t="s">
        <v>22</v>
      </c>
    </row>
    <row r="27" spans="1:6" ht="42">
      <c r="A27" s="8" t="s">
        <v>85</v>
      </c>
      <c r="B27" s="139">
        <v>0</v>
      </c>
      <c r="C27" s="80"/>
      <c r="D27" s="49">
        <f>B27</f>
        <v>0</v>
      </c>
      <c r="E27" s="49">
        <f>B27</f>
        <v>0</v>
      </c>
      <c r="F27" s="142" t="s">
        <v>37</v>
      </c>
    </row>
    <row r="28" spans="1:6" ht="13.5">
      <c r="A28" s="11" t="s">
        <v>46</v>
      </c>
      <c r="B28" s="140">
        <v>0</v>
      </c>
      <c r="C28" s="140">
        <v>0</v>
      </c>
      <c r="D28" s="140">
        <v>0</v>
      </c>
      <c r="E28" s="141">
        <v>0</v>
      </c>
      <c r="F28" s="142" t="s">
        <v>87</v>
      </c>
    </row>
    <row r="29" spans="1:6" ht="13.5">
      <c r="A29" s="13" t="s">
        <v>93</v>
      </c>
      <c r="B29" s="81"/>
      <c r="C29" s="59"/>
      <c r="D29" s="59">
        <f>SUM(D20:D28)</f>
        <v>0</v>
      </c>
      <c r="E29" s="59">
        <f>SUM(E20:E28)</f>
        <v>0</v>
      </c>
      <c r="F29" s="144"/>
    </row>
    <row r="30" spans="1:6" ht="13.5">
      <c r="A30" s="62" t="s">
        <v>94</v>
      </c>
      <c r="B30" s="81"/>
      <c r="C30" s="59"/>
      <c r="D30" s="121">
        <f>D29*ExchangeRate</f>
        <v>0</v>
      </c>
      <c r="E30" s="121">
        <f>E29*ExchangeRate</f>
        <v>0</v>
      </c>
      <c r="F30" s="145"/>
    </row>
    <row r="31" spans="1:6" ht="13.5">
      <c r="A31" s="13" t="s">
        <v>95</v>
      </c>
      <c r="B31" s="81"/>
      <c r="C31" s="59"/>
      <c r="D31" s="59">
        <f>D29/PersonDaysLB</f>
        <v>0</v>
      </c>
      <c r="E31" s="59">
        <f>E29/PersonDaysUB</f>
        <v>0</v>
      </c>
      <c r="F31" s="144"/>
    </row>
    <row r="32" spans="1:6" ht="27.75">
      <c r="A32" s="62" t="s">
        <v>96</v>
      </c>
      <c r="B32" s="81"/>
      <c r="C32" s="59"/>
      <c r="D32" s="121">
        <f>D31*ExchangeRate</f>
        <v>0</v>
      </c>
      <c r="E32" s="124">
        <f>E31*ExchangeRate</f>
        <v>0</v>
      </c>
      <c r="F32" s="145"/>
    </row>
    <row r="33" spans="1:6" ht="13.5">
      <c r="A33" s="12"/>
      <c r="B33" s="81"/>
      <c r="C33" s="59"/>
      <c r="D33" s="59"/>
      <c r="E33" s="83"/>
      <c r="F33" s="144"/>
    </row>
    <row r="34" spans="1:6" ht="13.5">
      <c r="A34" s="37" t="s">
        <v>100</v>
      </c>
      <c r="B34" s="59"/>
      <c r="C34" s="59"/>
      <c r="D34" s="59"/>
      <c r="E34" s="83"/>
      <c r="F34" s="144"/>
    </row>
    <row r="35" spans="1:6" ht="13.5">
      <c r="A35" s="8" t="s">
        <v>80</v>
      </c>
      <c r="B35" s="139">
        <v>0</v>
      </c>
      <c r="C35" s="139">
        <v>0</v>
      </c>
      <c r="D35" s="49">
        <f>B35+C35*ConfRegPDLB</f>
        <v>0</v>
      </c>
      <c r="E35" s="126">
        <f>B35+C35*ConfRegPDUB</f>
        <v>0</v>
      </c>
      <c r="F35" s="160" t="s">
        <v>86</v>
      </c>
    </row>
    <row r="36" spans="1:6" ht="13.5">
      <c r="A36" s="8" t="s">
        <v>52</v>
      </c>
      <c r="B36" s="139">
        <v>0</v>
      </c>
      <c r="C36" s="139">
        <v>0</v>
      </c>
      <c r="D36" s="79">
        <f>B36+C36*WorkshopRegPDLB</f>
        <v>0</v>
      </c>
      <c r="E36" s="49">
        <f>B36+C36*WorkshopRegPDUB</f>
        <v>0</v>
      </c>
      <c r="F36" s="161"/>
    </row>
    <row r="37" spans="1:6" ht="13.5">
      <c r="A37" s="8" t="s">
        <v>53</v>
      </c>
      <c r="B37" s="139">
        <v>0</v>
      </c>
      <c r="C37" s="139">
        <v>0</v>
      </c>
      <c r="D37" s="79">
        <f>B37+C37*EMNLPRegPDLB</f>
        <v>0</v>
      </c>
      <c r="E37" s="49">
        <f>B37+C37*EMNLPRegPDUB</f>
        <v>0</v>
      </c>
      <c r="F37" s="161"/>
    </row>
    <row r="38" spans="1:6" ht="13.5">
      <c r="A38" s="8" t="s">
        <v>81</v>
      </c>
      <c r="B38" s="139">
        <v>0</v>
      </c>
      <c r="C38" s="139">
        <v>0</v>
      </c>
      <c r="D38" s="79">
        <f>B38+C38*TutorialRegPDLB</f>
        <v>0</v>
      </c>
      <c r="E38" s="49">
        <f>B38+C38*TutorialRegUB/2</f>
        <v>0</v>
      </c>
      <c r="F38" s="162"/>
    </row>
    <row r="39" spans="1:6" ht="13.5">
      <c r="A39" s="8" t="s">
        <v>12</v>
      </c>
      <c r="B39" s="139">
        <v>0</v>
      </c>
      <c r="C39" s="139">
        <v>0</v>
      </c>
      <c r="D39" s="79">
        <f>B39+C39*ConfRegPDLB*2</f>
        <v>0</v>
      </c>
      <c r="E39" s="49">
        <f>B39+C39*ConfRegPDUB*2</f>
        <v>0</v>
      </c>
      <c r="F39" s="164" t="s">
        <v>41</v>
      </c>
    </row>
    <row r="40" spans="1:6" ht="13.5">
      <c r="A40" s="8" t="s">
        <v>13</v>
      </c>
      <c r="B40" s="139">
        <v>0</v>
      </c>
      <c r="C40" s="139">
        <v>0</v>
      </c>
      <c r="D40" s="79">
        <f>B40+C40*WorkshopRegPDLB*2</f>
        <v>0</v>
      </c>
      <c r="E40" s="49">
        <f>B40+C40*WorkshopRegPDUB*2</f>
        <v>0</v>
      </c>
      <c r="F40" s="161"/>
    </row>
    <row r="41" spans="1:6" ht="27.75">
      <c r="A41" s="8" t="s">
        <v>42</v>
      </c>
      <c r="B41" s="139">
        <v>0</v>
      </c>
      <c r="C41" s="139">
        <v>0</v>
      </c>
      <c r="D41" s="79">
        <f>B41+C41*EMNLPRegPDLB*2</f>
        <v>0</v>
      </c>
      <c r="E41" s="49">
        <f>B41+C41*EMNLPRegPDUB*2</f>
        <v>0</v>
      </c>
      <c r="F41" s="161"/>
    </row>
    <row r="42" spans="1:6" ht="13.5">
      <c r="A42" s="8" t="s">
        <v>14</v>
      </c>
      <c r="B42" s="139">
        <v>0</v>
      </c>
      <c r="C42" s="139">
        <v>0</v>
      </c>
      <c r="D42" s="79">
        <f>B42+C42*TutorialRegPDLB*2</f>
        <v>0</v>
      </c>
      <c r="E42" s="49">
        <f>B42+C42*TutorialRegPDUB*2</f>
        <v>0</v>
      </c>
      <c r="F42" s="162"/>
    </row>
    <row r="43" spans="1:6" ht="55.5">
      <c r="A43" s="8" t="s">
        <v>7</v>
      </c>
      <c r="B43" s="139">
        <v>0</v>
      </c>
      <c r="C43" s="139">
        <v>0</v>
      </c>
      <c r="D43" s="49">
        <f>B43+C43*ConfRegLB*0.7</f>
        <v>0</v>
      </c>
      <c r="E43" s="127">
        <f>B43+C43*ConfRegUB*0.7</f>
        <v>0</v>
      </c>
      <c r="F43" s="142" t="s">
        <v>70</v>
      </c>
    </row>
    <row r="44" spans="1:6" ht="13.5">
      <c r="A44" s="8" t="s">
        <v>46</v>
      </c>
      <c r="B44" s="140">
        <v>0</v>
      </c>
      <c r="C44" s="140">
        <v>0</v>
      </c>
      <c r="D44" s="140">
        <v>0</v>
      </c>
      <c r="E44" s="141">
        <v>0</v>
      </c>
      <c r="F44" s="142" t="s">
        <v>87</v>
      </c>
    </row>
    <row r="45" spans="1:7" ht="13.5">
      <c r="A45" s="13" t="s">
        <v>101</v>
      </c>
      <c r="B45" s="81"/>
      <c r="C45" s="59"/>
      <c r="D45" s="59">
        <f>SUM(D35:D44)</f>
        <v>0</v>
      </c>
      <c r="E45" s="59">
        <f>SUM(E35:E44)</f>
        <v>0</v>
      </c>
      <c r="F45" s="144"/>
      <c r="G45"/>
    </row>
    <row r="46" spans="1:7" ht="13.5">
      <c r="A46" s="62" t="s">
        <v>102</v>
      </c>
      <c r="B46" s="81"/>
      <c r="C46" s="59"/>
      <c r="D46" s="121">
        <f>D45*ExchangeRate</f>
        <v>0</v>
      </c>
      <c r="E46" s="121">
        <f>E45*ExchangeRate</f>
        <v>0</v>
      </c>
      <c r="F46" s="145"/>
      <c r="G46"/>
    </row>
    <row r="47" spans="1:7" ht="13.5">
      <c r="A47" s="13" t="s">
        <v>103</v>
      </c>
      <c r="B47" s="81"/>
      <c r="C47" s="59"/>
      <c r="D47" s="59">
        <f>D45/PersonDaysLB</f>
        <v>0</v>
      </c>
      <c r="E47" s="59">
        <f>E45/PersonDaysUB</f>
        <v>0</v>
      </c>
      <c r="F47" s="144"/>
      <c r="G47"/>
    </row>
    <row r="48" spans="1:7" ht="13.5">
      <c r="A48" s="62" t="s">
        <v>104</v>
      </c>
      <c r="B48" s="81"/>
      <c r="C48" s="59"/>
      <c r="D48" s="124">
        <f>D47*ExchangeRate</f>
        <v>0</v>
      </c>
      <c r="E48" s="128">
        <f>E47*ExchangeRate</f>
        <v>0</v>
      </c>
      <c r="F48" s="146"/>
      <c r="G48"/>
    </row>
    <row r="49" spans="2:6" ht="13.5">
      <c r="B49" s="84"/>
      <c r="C49" s="84"/>
      <c r="D49" s="84"/>
      <c r="E49" s="85"/>
      <c r="F49" s="147"/>
    </row>
    <row r="50" spans="1:6" ht="13.5">
      <c r="A50" s="37" t="s">
        <v>107</v>
      </c>
      <c r="B50" s="84"/>
      <c r="C50" s="84"/>
      <c r="D50" s="84"/>
      <c r="E50" s="85"/>
      <c r="F50" s="147"/>
    </row>
    <row r="51" spans="1:6" ht="42">
      <c r="A51" s="8" t="s">
        <v>1</v>
      </c>
      <c r="B51" s="139">
        <v>0</v>
      </c>
      <c r="C51" s="139">
        <v>0</v>
      </c>
      <c r="D51" s="59">
        <f>B51+StudentLunchLB*C51</f>
        <v>0</v>
      </c>
      <c r="E51" s="83">
        <f>B51+C51*StudentLunchUB</f>
        <v>0</v>
      </c>
      <c r="F51" s="142" t="s">
        <v>71</v>
      </c>
    </row>
    <row r="52" spans="1:6" ht="13.5">
      <c r="A52" s="63" t="s">
        <v>108</v>
      </c>
      <c r="B52" s="84"/>
      <c r="C52" s="84"/>
      <c r="D52" s="121">
        <f>D51*ExchangeRate</f>
        <v>0</v>
      </c>
      <c r="E52" s="124">
        <f>E51*ExchangeRate</f>
        <v>0</v>
      </c>
      <c r="F52" s="148"/>
    </row>
    <row r="53" spans="1:6" ht="13.5">
      <c r="A53" s="63"/>
      <c r="B53" s="84"/>
      <c r="C53" s="84"/>
      <c r="D53" s="121"/>
      <c r="E53" s="121"/>
      <c r="F53" s="147"/>
    </row>
    <row r="54" spans="1:6" ht="13.5">
      <c r="A54" s="37" t="s">
        <v>73</v>
      </c>
      <c r="B54" s="84"/>
      <c r="C54" s="84"/>
      <c r="D54" s="84"/>
      <c r="E54" s="85"/>
      <c r="F54" s="147"/>
    </row>
    <row r="55" spans="1:7" s="71" customFormat="1" ht="69.75">
      <c r="A55" s="125" t="s">
        <v>74</v>
      </c>
      <c r="B55" s="139">
        <v>0</v>
      </c>
      <c r="C55" s="139">
        <v>0</v>
      </c>
      <c r="D55" s="84">
        <f>B55+C55*12</f>
        <v>0</v>
      </c>
      <c r="E55" s="85">
        <f>D55</f>
        <v>0</v>
      </c>
      <c r="F55" s="142" t="s">
        <v>117</v>
      </c>
      <c r="G55" s="70"/>
    </row>
    <row r="56" spans="1:7" s="71" customFormat="1" ht="27.75">
      <c r="A56" s="125" t="s">
        <v>129</v>
      </c>
      <c r="B56" s="139">
        <v>0</v>
      </c>
      <c r="C56" s="139">
        <v>0</v>
      </c>
      <c r="D56" s="84">
        <f>B56+C56*25</f>
        <v>0</v>
      </c>
      <c r="E56" s="85">
        <f>D56</f>
        <v>0</v>
      </c>
      <c r="F56" s="142" t="s">
        <v>128</v>
      </c>
      <c r="G56" s="70"/>
    </row>
    <row r="57" spans="1:7" s="71" customFormat="1" ht="55.5">
      <c r="A57" s="125" t="s">
        <v>116</v>
      </c>
      <c r="B57" s="139">
        <v>0</v>
      </c>
      <c r="C57" s="139">
        <v>0</v>
      </c>
      <c r="D57" s="84">
        <f>B57+C57*18</f>
        <v>0</v>
      </c>
      <c r="E57" s="85">
        <f>D57</f>
        <v>0</v>
      </c>
      <c r="F57" s="142" t="s">
        <v>127</v>
      </c>
      <c r="G57" s="70"/>
    </row>
    <row r="58" spans="1:6" ht="13.5">
      <c r="A58" s="14" t="s">
        <v>118</v>
      </c>
      <c r="D58" s="85">
        <f>SUM(D55:D57)</f>
        <v>0</v>
      </c>
      <c r="E58" s="84">
        <f>SUM(E55:E57)</f>
        <v>0</v>
      </c>
      <c r="F58" s="148"/>
    </row>
    <row r="59" spans="1:6" ht="13.5">
      <c r="A59" s="63" t="s">
        <v>119</v>
      </c>
      <c r="D59" s="121">
        <f>D58*ExchangeRate</f>
        <v>0</v>
      </c>
      <c r="E59" s="124">
        <f>E58*ExchangeRate</f>
        <v>0</v>
      </c>
      <c r="F59" s="148"/>
    </row>
    <row r="60" spans="2:6" ht="13.5">
      <c r="B60" s="84"/>
      <c r="C60" s="84"/>
      <c r="D60" s="84"/>
      <c r="E60" s="85"/>
      <c r="F60" s="147"/>
    </row>
    <row r="61" spans="1:7" ht="13.5">
      <c r="A61" s="37" t="s">
        <v>88</v>
      </c>
      <c r="B61" s="59"/>
      <c r="C61" s="59"/>
      <c r="D61" s="59"/>
      <c r="E61" s="83"/>
      <c r="F61" s="144"/>
      <c r="G61"/>
    </row>
    <row r="62" spans="1:6" ht="13.5">
      <c r="A62" s="8" t="s">
        <v>89</v>
      </c>
      <c r="B62" s="149">
        <v>0</v>
      </c>
      <c r="C62" s="149">
        <v>0</v>
      </c>
      <c r="D62" s="49">
        <f>B62+BanquetLB*C62</f>
        <v>0</v>
      </c>
      <c r="E62" s="79">
        <f>B62+C62*BanquetUB</f>
        <v>0</v>
      </c>
      <c r="F62" s="142"/>
    </row>
    <row r="63" spans="1:6" ht="13.5">
      <c r="A63" s="8" t="s">
        <v>90</v>
      </c>
      <c r="B63" s="149">
        <v>0</v>
      </c>
      <c r="C63" s="149">
        <v>0</v>
      </c>
      <c r="D63" s="49">
        <f>B63+BanquetLB*C63</f>
        <v>0</v>
      </c>
      <c r="E63" s="79">
        <f>B63+C63*BanquetUB</f>
        <v>0</v>
      </c>
      <c r="F63" s="142"/>
    </row>
    <row r="64" spans="1:6" ht="27.75">
      <c r="A64" s="8" t="s">
        <v>91</v>
      </c>
      <c r="B64" s="149">
        <v>0</v>
      </c>
      <c r="C64" s="149">
        <v>0</v>
      </c>
      <c r="D64" s="49">
        <f>B64+BanquetLB*C64</f>
        <v>0</v>
      </c>
      <c r="E64" s="79">
        <f>B64+C64*BanquetUB</f>
        <v>0</v>
      </c>
      <c r="F64" s="142" t="s">
        <v>43</v>
      </c>
    </row>
    <row r="65" spans="1:6" ht="27.75">
      <c r="A65" s="8" t="s">
        <v>92</v>
      </c>
      <c r="B65" s="149">
        <v>0</v>
      </c>
      <c r="C65" s="149">
        <v>0</v>
      </c>
      <c r="D65" s="49">
        <f>B65+BanquetLB*C65</f>
        <v>0</v>
      </c>
      <c r="E65" s="79">
        <f>B65+C65*BanquetUB</f>
        <v>0</v>
      </c>
      <c r="F65" s="142" t="s">
        <v>44</v>
      </c>
    </row>
    <row r="66" spans="1:6" ht="13.5">
      <c r="A66" s="8" t="s">
        <v>46</v>
      </c>
      <c r="B66" s="140">
        <v>0</v>
      </c>
      <c r="C66" s="140">
        <v>0</v>
      </c>
      <c r="D66" s="140">
        <v>0</v>
      </c>
      <c r="E66" s="141">
        <v>0</v>
      </c>
      <c r="F66" s="142" t="s">
        <v>87</v>
      </c>
    </row>
    <row r="67" spans="1:6" ht="13.5">
      <c r="A67" s="14" t="s">
        <v>75</v>
      </c>
      <c r="B67" s="59"/>
      <c r="C67" s="49"/>
      <c r="D67" s="59">
        <f>SUM(D62:D65)</f>
        <v>0</v>
      </c>
      <c r="E67" s="83">
        <f>SUM(E62:E66)</f>
        <v>0</v>
      </c>
      <c r="F67" s="144"/>
    </row>
    <row r="68" spans="1:6" ht="13.5">
      <c r="A68" s="63" t="s">
        <v>68</v>
      </c>
      <c r="B68" s="59"/>
      <c r="C68" s="49"/>
      <c r="D68" s="121">
        <f>D67*ExchangeRate</f>
        <v>0</v>
      </c>
      <c r="E68" s="121">
        <f>E67*ExchangeRate</f>
        <v>0</v>
      </c>
      <c r="F68" s="145"/>
    </row>
    <row r="69" spans="1:6" ht="13.5">
      <c r="A69" s="14" t="s">
        <v>45</v>
      </c>
      <c r="B69" s="59"/>
      <c r="C69" s="49"/>
      <c r="D69" s="59">
        <f>D67/BanquetLB</f>
        <v>0</v>
      </c>
      <c r="E69" s="83">
        <f>E67/BanquetUB</f>
        <v>0</v>
      </c>
      <c r="F69" s="145"/>
    </row>
    <row r="70" spans="1:6" ht="13.5">
      <c r="A70" s="63" t="s">
        <v>76</v>
      </c>
      <c r="B70" s="59"/>
      <c r="C70" s="49"/>
      <c r="D70" s="124">
        <f>D69*ExchangeRate</f>
        <v>0</v>
      </c>
      <c r="E70" s="122">
        <f>E69*ExchangeRate</f>
        <v>0</v>
      </c>
      <c r="F70" s="145"/>
    </row>
    <row r="71" spans="1:6" ht="13.5">
      <c r="A71" s="14"/>
      <c r="B71" s="59"/>
      <c r="C71" s="49"/>
      <c r="D71" s="86"/>
      <c r="E71" s="87"/>
      <c r="F71" s="144"/>
    </row>
    <row r="72" spans="1:6" ht="97.5">
      <c r="A72" s="37" t="s">
        <v>106</v>
      </c>
      <c r="B72" s="81"/>
      <c r="C72" s="59"/>
      <c r="D72" s="88"/>
      <c r="E72" s="89"/>
      <c r="F72" s="144" t="s">
        <v>134</v>
      </c>
    </row>
    <row r="73" spans="1:6" ht="97.5">
      <c r="A73" s="8" t="s">
        <v>21</v>
      </c>
      <c r="B73" s="140">
        <v>0</v>
      </c>
      <c r="C73" s="150"/>
      <c r="D73" s="49">
        <f>B73</f>
        <v>0</v>
      </c>
      <c r="E73" s="79">
        <f>B73</f>
        <v>0</v>
      </c>
      <c r="F73" s="142" t="s">
        <v>97</v>
      </c>
    </row>
    <row r="74" spans="1:6" ht="13.5">
      <c r="A74" s="8" t="s">
        <v>79</v>
      </c>
      <c r="B74" s="140">
        <v>0</v>
      </c>
      <c r="C74" s="140">
        <v>0</v>
      </c>
      <c r="D74" s="49">
        <f>B74+C74*BodyCountLB</f>
        <v>0</v>
      </c>
      <c r="E74" s="79">
        <f>B74+C74*BodyCountUB</f>
        <v>0</v>
      </c>
      <c r="F74" s="142" t="s">
        <v>98</v>
      </c>
    </row>
    <row r="75" spans="1:6" ht="27.75">
      <c r="A75" s="8" t="s">
        <v>5</v>
      </c>
      <c r="B75" s="139">
        <v>0</v>
      </c>
      <c r="C75" s="151"/>
      <c r="D75" s="49">
        <f aca="true" t="shared" si="0" ref="D75:D80">B75</f>
        <v>0</v>
      </c>
      <c r="E75" s="79">
        <f aca="true" t="shared" si="1" ref="E75:E80">B75</f>
        <v>0</v>
      </c>
      <c r="F75" s="142" t="s">
        <v>16</v>
      </c>
    </row>
    <row r="76" spans="1:6" ht="13.5">
      <c r="A76" s="8" t="s">
        <v>8</v>
      </c>
      <c r="B76" s="139">
        <v>0</v>
      </c>
      <c r="C76" s="152"/>
      <c r="D76" s="49">
        <f t="shared" si="0"/>
        <v>0</v>
      </c>
      <c r="E76" s="79">
        <f t="shared" si="1"/>
        <v>0</v>
      </c>
      <c r="F76" s="142" t="s">
        <v>84</v>
      </c>
    </row>
    <row r="77" spans="1:6" ht="13.5">
      <c r="A77" s="8" t="s">
        <v>9</v>
      </c>
      <c r="B77" s="140">
        <v>0</v>
      </c>
      <c r="C77" s="152"/>
      <c r="D77" s="49">
        <f t="shared" si="0"/>
        <v>0</v>
      </c>
      <c r="E77" s="79">
        <f t="shared" si="1"/>
        <v>0</v>
      </c>
      <c r="F77" s="142"/>
    </row>
    <row r="78" spans="1:6" ht="13.5">
      <c r="A78" s="8" t="s">
        <v>10</v>
      </c>
      <c r="B78" s="139">
        <v>0</v>
      </c>
      <c r="C78" s="152"/>
      <c r="D78" s="49">
        <f t="shared" si="0"/>
        <v>0</v>
      </c>
      <c r="E78" s="79">
        <f t="shared" si="1"/>
        <v>0</v>
      </c>
      <c r="F78" s="142"/>
    </row>
    <row r="79" spans="1:6" ht="13.5">
      <c r="A79" s="8" t="s">
        <v>83</v>
      </c>
      <c r="B79" s="140">
        <v>0</v>
      </c>
      <c r="C79" s="152"/>
      <c r="D79" s="49">
        <f t="shared" si="0"/>
        <v>0</v>
      </c>
      <c r="E79" s="79">
        <f t="shared" si="1"/>
        <v>0</v>
      </c>
      <c r="F79" s="142"/>
    </row>
    <row r="80" spans="1:6" ht="27.75">
      <c r="A80" s="8" t="s">
        <v>46</v>
      </c>
      <c r="B80" s="140">
        <v>0</v>
      </c>
      <c r="C80" s="152"/>
      <c r="D80" s="49">
        <f t="shared" si="0"/>
        <v>0</v>
      </c>
      <c r="E80" s="79">
        <f t="shared" si="1"/>
        <v>0</v>
      </c>
      <c r="F80" s="142" t="s">
        <v>137</v>
      </c>
    </row>
    <row r="81" spans="1:6" ht="13.5">
      <c r="A81" s="8" t="s">
        <v>82</v>
      </c>
      <c r="B81" s="140">
        <v>0</v>
      </c>
      <c r="C81" s="140">
        <v>0</v>
      </c>
      <c r="D81" s="49">
        <f>B81+C81*BodyCountLB</f>
        <v>0</v>
      </c>
      <c r="E81" s="79">
        <f>B81+C81*BodyCountUB</f>
        <v>0</v>
      </c>
      <c r="F81" s="142"/>
    </row>
    <row r="82" spans="1:6" ht="13.5">
      <c r="A82" s="8" t="s">
        <v>47</v>
      </c>
      <c r="B82" s="140">
        <v>0</v>
      </c>
      <c r="C82" s="140">
        <v>0</v>
      </c>
      <c r="D82" s="49">
        <f>B82+C82*BodyCountLB</f>
        <v>0</v>
      </c>
      <c r="E82" s="79">
        <f>B82+C82*BodyCountUB</f>
        <v>0</v>
      </c>
      <c r="F82" s="142"/>
    </row>
    <row r="83" spans="1:6" ht="13.5">
      <c r="A83" s="8" t="s">
        <v>48</v>
      </c>
      <c r="B83" s="140">
        <v>0</v>
      </c>
      <c r="C83" s="140">
        <v>0</v>
      </c>
      <c r="D83" s="49">
        <f>B83+C83*BodyCountLB</f>
        <v>0</v>
      </c>
      <c r="E83" s="79">
        <f>B83+C83*BodyCountUB</f>
        <v>0</v>
      </c>
      <c r="F83" s="142"/>
    </row>
    <row r="84" spans="1:6" ht="13.5">
      <c r="A84" s="8" t="s">
        <v>46</v>
      </c>
      <c r="B84" s="140">
        <v>0</v>
      </c>
      <c r="C84" s="140">
        <v>0</v>
      </c>
      <c r="D84" s="49">
        <f>B84+C84*BodyCountLB</f>
        <v>0</v>
      </c>
      <c r="E84" s="79">
        <f>B84+C84*BodyCountUB</f>
        <v>0</v>
      </c>
      <c r="F84" s="142"/>
    </row>
    <row r="85" spans="1:6" ht="13.5">
      <c r="A85" s="14" t="s">
        <v>66</v>
      </c>
      <c r="B85" s="81"/>
      <c r="C85" s="59"/>
      <c r="D85" s="59">
        <f>SUM(D73:D84)</f>
        <v>0</v>
      </c>
      <c r="E85" s="59">
        <f>SUM(E73:E84)</f>
        <v>0</v>
      </c>
      <c r="F85" s="31"/>
    </row>
    <row r="86" spans="1:6" ht="13.5">
      <c r="A86" s="63" t="s">
        <v>67</v>
      </c>
      <c r="B86" s="81"/>
      <c r="C86" s="59"/>
      <c r="D86" s="124">
        <f>D85*ExchangeRate</f>
        <v>0</v>
      </c>
      <c r="E86" s="124">
        <f>E85*ExchangeRate</f>
        <v>0</v>
      </c>
      <c r="F86" s="31"/>
    </row>
    <row r="87" spans="1:6" ht="27.75">
      <c r="A87" s="72" t="s">
        <v>113</v>
      </c>
      <c r="B87" s="81"/>
      <c r="C87" s="59"/>
      <c r="D87" s="129">
        <f>D85/BodyCountLB</f>
        <v>0</v>
      </c>
      <c r="E87" s="130">
        <f>E85/BodyCountUB</f>
        <v>0</v>
      </c>
      <c r="F87" s="31"/>
    </row>
    <row r="88" spans="1:6" ht="27.75">
      <c r="A88" s="63" t="s">
        <v>112</v>
      </c>
      <c r="B88" s="81"/>
      <c r="C88" s="59"/>
      <c r="D88" s="124">
        <f>D86/BodyCountLB</f>
        <v>0</v>
      </c>
      <c r="E88" s="121">
        <f>E86/BodyCountUB</f>
        <v>0</v>
      </c>
      <c r="F88" s="31"/>
    </row>
    <row r="89" spans="1:6" ht="15" thickBot="1">
      <c r="A89" s="75"/>
      <c r="B89" s="90"/>
      <c r="C89" s="91"/>
      <c r="D89" s="92"/>
      <c r="E89" s="93"/>
      <c r="F89" s="40"/>
    </row>
    <row r="90" spans="1:6" ht="15" thickTop="1">
      <c r="A90" s="132"/>
      <c r="B90" s="133"/>
      <c r="C90" s="134"/>
      <c r="D90" s="135"/>
      <c r="E90" s="136"/>
      <c r="F90" s="137"/>
    </row>
    <row r="91" spans="1:6" ht="13.5">
      <c r="A91" s="131" t="s">
        <v>29</v>
      </c>
      <c r="B91" s="94"/>
      <c r="C91" s="95"/>
      <c r="D91" s="96"/>
      <c r="E91" s="97"/>
      <c r="F91" s="74"/>
    </row>
    <row r="92" spans="1:7" ht="13.5">
      <c r="A92" s="14" t="s">
        <v>77</v>
      </c>
      <c r="B92" s="59"/>
      <c r="C92" s="49"/>
      <c r="D92" s="59">
        <f>D29+D45+D51+D58+D67+D85</f>
        <v>0</v>
      </c>
      <c r="E92" s="59">
        <f>E29+E45+E51+E58+E67+E85</f>
        <v>0</v>
      </c>
      <c r="F92" s="64"/>
      <c r="G92" s="8"/>
    </row>
    <row r="93" spans="1:7" s="66" customFormat="1" ht="27.75">
      <c r="A93" s="63" t="s">
        <v>78</v>
      </c>
      <c r="B93" s="82"/>
      <c r="C93" s="98"/>
      <c r="D93" s="124">
        <f>D30+D46+D52+D59+D68+D86</f>
        <v>0</v>
      </c>
      <c r="E93" s="124">
        <f>E30+E46+E52+E59+E68+E86</f>
        <v>0</v>
      </c>
      <c r="F93" s="76"/>
      <c r="G93" s="65"/>
    </row>
    <row r="94" spans="1:6" ht="27.75">
      <c r="A94" s="14" t="s">
        <v>115</v>
      </c>
      <c r="B94" s="59"/>
      <c r="C94" s="49"/>
      <c r="D94" s="59">
        <f>D92/PersonDaysLB</f>
        <v>0</v>
      </c>
      <c r="E94" s="59">
        <f>E92/PersonDaysUB</f>
        <v>0</v>
      </c>
      <c r="F94" s="31"/>
    </row>
    <row r="95" spans="1:7" s="66" customFormat="1" ht="27.75">
      <c r="A95" s="63" t="s">
        <v>63</v>
      </c>
      <c r="B95" s="82"/>
      <c r="C95" s="98"/>
      <c r="D95" s="124">
        <f>D93/PersonDaysLB</f>
        <v>0</v>
      </c>
      <c r="E95" s="124">
        <f>E93/PersonDaysUB</f>
        <v>0</v>
      </c>
      <c r="F95" s="76"/>
      <c r="G95" s="65"/>
    </row>
    <row r="96" spans="1:6" ht="27.75">
      <c r="A96" s="14" t="s">
        <v>51</v>
      </c>
      <c r="B96" s="59"/>
      <c r="C96" s="49"/>
      <c r="D96" s="59">
        <f>D92/BodyCountLB</f>
        <v>0</v>
      </c>
      <c r="E96" s="59">
        <f>E92/BodyCountUB</f>
        <v>0</v>
      </c>
      <c r="F96" s="31"/>
    </row>
    <row r="97" spans="1:7" s="66" customFormat="1" ht="27.75">
      <c r="A97" s="63" t="s">
        <v>111</v>
      </c>
      <c r="B97" s="82"/>
      <c r="C97" s="98"/>
      <c r="D97" s="124">
        <f>D93/BodyCountLB</f>
        <v>0</v>
      </c>
      <c r="E97" s="124">
        <f>E93/BodyCountUB</f>
        <v>0</v>
      </c>
      <c r="F97" s="76"/>
      <c r="G97" s="65"/>
    </row>
    <row r="98" spans="1:7" s="66" customFormat="1" ht="13.5">
      <c r="A98" s="63"/>
      <c r="B98" s="82"/>
      <c r="C98" s="98"/>
      <c r="D98" s="124"/>
      <c r="E98" s="124"/>
      <c r="F98" s="76"/>
      <c r="G98" s="65"/>
    </row>
    <row r="99" spans="1:6" ht="13.5">
      <c r="A99" s="131" t="s">
        <v>23</v>
      </c>
      <c r="B99" s="94"/>
      <c r="C99" s="95"/>
      <c r="D99" s="96"/>
      <c r="E99" s="97"/>
      <c r="F99" s="74"/>
    </row>
    <row r="100" spans="1:7" ht="13.5">
      <c r="A100" s="14" t="s">
        <v>24</v>
      </c>
      <c r="B100" s="59"/>
      <c r="C100" s="49"/>
      <c r="D100" s="59">
        <f>D92-D67</f>
        <v>0</v>
      </c>
      <c r="E100" s="59">
        <f>E92-E67</f>
        <v>0</v>
      </c>
      <c r="F100" s="64"/>
      <c r="G100" s="8"/>
    </row>
    <row r="101" spans="1:7" s="66" customFormat="1" ht="27.75">
      <c r="A101" s="63" t="s">
        <v>25</v>
      </c>
      <c r="B101" s="82"/>
      <c r="C101" s="98"/>
      <c r="D101" s="124">
        <f>D100*ExchangeRate</f>
        <v>0</v>
      </c>
      <c r="E101" s="124">
        <f>E100*ExchangeRate</f>
        <v>0</v>
      </c>
      <c r="F101" s="76"/>
      <c r="G101" s="65"/>
    </row>
    <row r="102" spans="1:6" ht="27.75">
      <c r="A102" s="14" t="s">
        <v>26</v>
      </c>
      <c r="B102" s="59"/>
      <c r="C102" s="49"/>
      <c r="D102" s="59">
        <f>D100/PersonDaysLB</f>
        <v>0</v>
      </c>
      <c r="E102" s="59">
        <f>E100/PersonDaysUB</f>
        <v>0</v>
      </c>
      <c r="F102" s="31"/>
    </row>
    <row r="103" spans="1:7" s="66" customFormat="1" ht="27.75">
      <c r="A103" s="63" t="s">
        <v>27</v>
      </c>
      <c r="B103" s="82"/>
      <c r="C103" s="98"/>
      <c r="D103" s="124">
        <f>D102*ExchangeRate</f>
        <v>0</v>
      </c>
      <c r="E103" s="124">
        <f>E102*ExchangeRate</f>
        <v>0</v>
      </c>
      <c r="F103" s="76"/>
      <c r="G103" s="65"/>
    </row>
    <row r="104" spans="1:6" ht="27.75">
      <c r="A104" s="14" t="s">
        <v>51</v>
      </c>
      <c r="B104" s="59"/>
      <c r="C104" s="49"/>
      <c r="D104" s="59">
        <f>D100/BodyCountLB</f>
        <v>0</v>
      </c>
      <c r="E104" s="59">
        <f>E100/BodyCountUB</f>
        <v>0</v>
      </c>
      <c r="F104" s="31"/>
    </row>
    <row r="105" spans="1:7" s="66" customFormat="1" ht="27.75">
      <c r="A105" s="63" t="s">
        <v>28</v>
      </c>
      <c r="B105" s="82"/>
      <c r="C105" s="98"/>
      <c r="D105" s="124">
        <f>D104*ExchangeRate</f>
        <v>0</v>
      </c>
      <c r="E105" s="124">
        <f>E104*ExchangeRate</f>
        <v>0</v>
      </c>
      <c r="F105" s="76"/>
      <c r="G105" s="65"/>
    </row>
    <row r="106" spans="1:6" ht="15" thickBot="1">
      <c r="A106" s="34"/>
      <c r="B106" s="91"/>
      <c r="C106" s="51"/>
      <c r="D106" s="91"/>
      <c r="E106" s="91"/>
      <c r="F106" s="40"/>
    </row>
    <row r="107" spans="1:6" ht="15" thickTop="1">
      <c r="A107" s="7"/>
      <c r="B107" s="99"/>
      <c r="C107" s="100"/>
      <c r="D107" s="100"/>
      <c r="E107" s="101"/>
      <c r="F107" s="17"/>
    </row>
    <row r="108" spans="1:7" s="71" customFormat="1" ht="13.5">
      <c r="A108" s="37" t="s">
        <v>114</v>
      </c>
      <c r="B108" s="102"/>
      <c r="C108" s="103"/>
      <c r="D108" s="103"/>
      <c r="E108" s="104"/>
      <c r="F108" s="73"/>
      <c r="G108" s="70"/>
    </row>
    <row r="109" spans="1:7" s="2" customFormat="1" ht="13.5">
      <c r="A109" s="7"/>
      <c r="B109" s="105"/>
      <c r="C109" s="105"/>
      <c r="D109" s="105"/>
      <c r="E109" s="106"/>
      <c r="F109" s="21"/>
      <c r="G109" s="4"/>
    </row>
    <row r="110" spans="1:6" ht="13.5">
      <c r="A110" s="37" t="s">
        <v>49</v>
      </c>
      <c r="B110" s="84"/>
      <c r="C110" s="84"/>
      <c r="D110" s="84"/>
      <c r="E110" s="85"/>
      <c r="F110" s="20"/>
    </row>
    <row r="111" spans="1:6" ht="42">
      <c r="A111" s="8" t="s">
        <v>38</v>
      </c>
      <c r="B111" s="139">
        <v>0</v>
      </c>
      <c r="C111" s="123">
        <f>B111*ExchangeRate</f>
        <v>0</v>
      </c>
      <c r="D111" s="108"/>
      <c r="E111" s="109"/>
      <c r="F111" s="142" t="s">
        <v>72</v>
      </c>
    </row>
    <row r="112" spans="1:6" ht="42">
      <c r="A112" s="8" t="s">
        <v>0</v>
      </c>
      <c r="B112" s="140">
        <v>0</v>
      </c>
      <c r="C112" s="123">
        <f>B112*ExchangeRate</f>
        <v>0</v>
      </c>
      <c r="D112" s="108"/>
      <c r="E112" s="109"/>
      <c r="F112" s="142" t="s">
        <v>72</v>
      </c>
    </row>
    <row r="113" spans="1:6" ht="13.5">
      <c r="A113" s="38"/>
      <c r="B113" s="50"/>
      <c r="C113" s="50"/>
      <c r="D113" s="110"/>
      <c r="E113" s="111"/>
      <c r="F113" s="39"/>
    </row>
    <row r="114" spans="1:7" s="71" customFormat="1" ht="13.5">
      <c r="A114" s="68" t="s">
        <v>105</v>
      </c>
      <c r="B114" s="112"/>
      <c r="C114" s="112"/>
      <c r="D114" s="113"/>
      <c r="E114" s="114"/>
      <c r="F114" s="69"/>
      <c r="G114" s="70"/>
    </row>
    <row r="115" spans="1:5" ht="12" customHeight="1">
      <c r="A115" s="32" t="s">
        <v>138</v>
      </c>
      <c r="B115" s="139">
        <v>0</v>
      </c>
      <c r="C115" s="123">
        <f>B115*ExchangeRate</f>
        <v>0</v>
      </c>
      <c r="D115" s="115"/>
      <c r="E115" s="116"/>
    </row>
    <row r="116" spans="1:6" ht="27.75">
      <c r="A116" s="33" t="s">
        <v>135</v>
      </c>
      <c r="B116" s="139">
        <v>0</v>
      </c>
      <c r="C116" s="107"/>
      <c r="D116" s="117"/>
      <c r="E116" s="118"/>
      <c r="F116" s="22"/>
    </row>
    <row r="117" spans="1:6" ht="27.75">
      <c r="A117" s="32" t="s">
        <v>139</v>
      </c>
      <c r="B117" s="139">
        <v>0</v>
      </c>
      <c r="C117" s="123">
        <f>B117*ExchangeRate</f>
        <v>0</v>
      </c>
      <c r="D117" s="117"/>
      <c r="E117" s="118"/>
      <c r="F117" s="22"/>
    </row>
    <row r="118" spans="1:6" ht="27.75">
      <c r="A118" s="32" t="s">
        <v>140</v>
      </c>
      <c r="B118" s="139">
        <v>0</v>
      </c>
      <c r="C118" s="123">
        <f>B118*ExchangeRate</f>
        <v>0</v>
      </c>
      <c r="D118" s="115"/>
      <c r="E118" s="116"/>
      <c r="F118" s="22"/>
    </row>
    <row r="119" spans="1:6" ht="15" thickBot="1">
      <c r="A119" s="15"/>
      <c r="B119" s="91"/>
      <c r="C119" s="51"/>
      <c r="D119" s="119"/>
      <c r="E119" s="120"/>
      <c r="F119" s="19"/>
    </row>
    <row r="120" spans="1:7" s="2" customFormat="1" ht="15" thickTop="1">
      <c r="A120" s="16"/>
      <c r="B120" s="29"/>
      <c r="C120" s="30"/>
      <c r="D120" s="30"/>
      <c r="E120" s="30"/>
      <c r="F120" s="23"/>
      <c r="G120" s="4"/>
    </row>
    <row r="121" spans="1:6" ht="13.5">
      <c r="A121" s="1"/>
      <c r="B121" s="27"/>
      <c r="E121" s="26"/>
      <c r="F121" s="24"/>
    </row>
    <row r="122" spans="1:6" ht="13.5">
      <c r="A122" s="1"/>
      <c r="B122" s="27"/>
      <c r="E122" s="26"/>
      <c r="F122" s="24"/>
    </row>
    <row r="123" spans="1:6" ht="13.5">
      <c r="A123" s="1"/>
      <c r="B123" s="27"/>
      <c r="E123" s="26"/>
      <c r="F123" s="24"/>
    </row>
    <row r="124" spans="1:6" ht="13.5">
      <c r="A124" s="1"/>
      <c r="B124" s="27"/>
      <c r="E124" s="26"/>
      <c r="F124" s="24"/>
    </row>
    <row r="125" spans="1:6" ht="13.5">
      <c r="A125" s="1"/>
      <c r="B125" s="27"/>
      <c r="E125" s="26"/>
      <c r="F125" s="24"/>
    </row>
    <row r="126" spans="1:6" ht="13.5">
      <c r="A126" s="1"/>
      <c r="B126" s="27"/>
      <c r="E126" s="26"/>
      <c r="F126" s="24"/>
    </row>
    <row r="127" spans="1:6" ht="13.5">
      <c r="A127" s="1"/>
      <c r="B127" s="27"/>
      <c r="E127" s="26"/>
      <c r="F127" s="24"/>
    </row>
    <row r="128" spans="1:6" ht="13.5">
      <c r="A128" s="1"/>
      <c r="B128" s="27"/>
      <c r="E128" s="26"/>
      <c r="F128" s="24"/>
    </row>
    <row r="129" spans="1:6" ht="13.5">
      <c r="A129" s="1"/>
      <c r="B129" s="27"/>
      <c r="E129" s="26"/>
      <c r="F129" s="24"/>
    </row>
    <row r="130" spans="1:6" ht="13.5">
      <c r="A130" s="1"/>
      <c r="B130" s="27"/>
      <c r="E130" s="26"/>
      <c r="F130" s="24"/>
    </row>
    <row r="131" spans="1:6" ht="13.5">
      <c r="A131" s="1"/>
      <c r="B131" s="27"/>
      <c r="E131" s="26"/>
      <c r="F131" s="24"/>
    </row>
    <row r="132" spans="1:6" ht="13.5">
      <c r="A132" s="1"/>
      <c r="B132" s="27"/>
      <c r="E132" s="26"/>
      <c r="F132" s="24"/>
    </row>
    <row r="133" spans="1:6" ht="13.5">
      <c r="A133" s="1"/>
      <c r="B133" s="27"/>
      <c r="E133" s="26"/>
      <c r="F133" s="24"/>
    </row>
    <row r="134" spans="1:6" ht="13.5">
      <c r="A134" s="1"/>
      <c r="B134" s="27"/>
      <c r="E134" s="26"/>
      <c r="F134" s="24"/>
    </row>
    <row r="135" spans="1:6" ht="13.5">
      <c r="A135" s="1"/>
      <c r="B135" s="27"/>
      <c r="E135" s="26"/>
      <c r="F135" s="24"/>
    </row>
    <row r="136" spans="1:6" ht="13.5">
      <c r="A136" s="1"/>
      <c r="B136" s="27"/>
      <c r="E136" s="26"/>
      <c r="F136" s="24"/>
    </row>
    <row r="137" spans="1:6" ht="13.5">
      <c r="A137" s="1"/>
      <c r="E137" s="26"/>
      <c r="F137" s="24"/>
    </row>
    <row r="138" spans="1:6" ht="13.5">
      <c r="A138" s="1"/>
      <c r="E138" s="26"/>
      <c r="F138" s="24"/>
    </row>
    <row r="139" spans="1:6" ht="13.5">
      <c r="A139" s="1"/>
      <c r="E139" s="26"/>
      <c r="F139" s="24"/>
    </row>
    <row r="140" spans="1:6" ht="13.5">
      <c r="A140" s="1"/>
      <c r="E140" s="26"/>
      <c r="F140" s="24"/>
    </row>
    <row r="141" spans="1:6" ht="13.5">
      <c r="A141" s="1"/>
      <c r="E141" s="26"/>
      <c r="F141" s="24"/>
    </row>
    <row r="142" spans="1:6" ht="13.5">
      <c r="A142" s="1"/>
      <c r="E142" s="26"/>
      <c r="F142" s="24"/>
    </row>
    <row r="143" spans="1:6" ht="13.5">
      <c r="A143" s="1"/>
      <c r="E143" s="26"/>
      <c r="F143" s="24"/>
    </row>
    <row r="144" spans="1:6" ht="13.5">
      <c r="A144" s="1"/>
      <c r="E144" s="26"/>
      <c r="F144" s="24"/>
    </row>
    <row r="145" spans="1:6" ht="13.5">
      <c r="A145" s="1"/>
      <c r="E145" s="26"/>
      <c r="F145" s="24"/>
    </row>
    <row r="146" spans="1:6" ht="13.5">
      <c r="A146" s="1"/>
      <c r="E146" s="26"/>
      <c r="F146" s="24"/>
    </row>
    <row r="147" spans="1:6" ht="13.5">
      <c r="A147" s="1"/>
      <c r="E147" s="26"/>
      <c r="F147" s="24"/>
    </row>
    <row r="148" spans="1:6" ht="13.5">
      <c r="A148" s="1"/>
      <c r="E148" s="26"/>
      <c r="F148" s="24"/>
    </row>
    <row r="149" spans="1:6" ht="13.5">
      <c r="A149" s="1"/>
      <c r="E149" s="26"/>
      <c r="F149" s="24"/>
    </row>
    <row r="150" spans="1:6" ht="13.5">
      <c r="A150" s="1"/>
      <c r="E150" s="26"/>
      <c r="F150" s="24"/>
    </row>
    <row r="151" spans="1:6" ht="13.5">
      <c r="A151" s="1"/>
      <c r="E151" s="26"/>
      <c r="F151" s="24"/>
    </row>
    <row r="152" spans="1:6" ht="13.5">
      <c r="A152" s="1"/>
      <c r="E152" s="26"/>
      <c r="F152" s="24"/>
    </row>
    <row r="153" spans="1:6" ht="13.5">
      <c r="A153" s="1"/>
      <c r="E153" s="26"/>
      <c r="F153" s="24"/>
    </row>
    <row r="154" spans="1:6" ht="13.5">
      <c r="A154" s="1"/>
      <c r="E154" s="26"/>
      <c r="F154" s="24"/>
    </row>
    <row r="155" spans="1:6" ht="13.5">
      <c r="A155" s="1"/>
      <c r="E155" s="26"/>
      <c r="F155" s="24"/>
    </row>
    <row r="156" spans="1:6" ht="13.5">
      <c r="A156" s="1"/>
      <c r="E156" s="26"/>
      <c r="F156" s="24"/>
    </row>
    <row r="157" spans="1:6" ht="13.5">
      <c r="A157" s="1"/>
      <c r="E157" s="26"/>
      <c r="F157" s="24"/>
    </row>
    <row r="158" spans="1:6" ht="13.5">
      <c r="A158" s="1"/>
      <c r="E158" s="26"/>
      <c r="F158" s="24"/>
    </row>
    <row r="159" spans="1:6" ht="13.5">
      <c r="A159" s="1"/>
      <c r="E159" s="26"/>
      <c r="F159" s="24"/>
    </row>
    <row r="160" spans="1:6" ht="13.5">
      <c r="A160" s="1"/>
      <c r="E160" s="26"/>
      <c r="F160" s="24"/>
    </row>
    <row r="161" spans="1:6" ht="13.5">
      <c r="A161" s="1"/>
      <c r="E161" s="26"/>
      <c r="F161" s="24"/>
    </row>
    <row r="162" spans="1:6" ht="13.5">
      <c r="A162" s="1"/>
      <c r="E162" s="26"/>
      <c r="F162" s="24"/>
    </row>
    <row r="163" spans="1:6" ht="13.5">
      <c r="A163" s="1"/>
      <c r="E163" s="26"/>
      <c r="F163" s="24"/>
    </row>
    <row r="164" spans="1:6" ht="13.5">
      <c r="A164" s="1"/>
      <c r="E164" s="26"/>
      <c r="F164" s="24"/>
    </row>
    <row r="165" spans="1:6" ht="13.5">
      <c r="A165" s="1"/>
      <c r="E165" s="26"/>
      <c r="F165" s="24"/>
    </row>
    <row r="166" spans="1:6" ht="13.5">
      <c r="A166" s="1"/>
      <c r="E166" s="26"/>
      <c r="F166" s="24"/>
    </row>
    <row r="167" spans="1:6" ht="13.5">
      <c r="A167" s="1"/>
      <c r="E167" s="26"/>
      <c r="F167" s="24"/>
    </row>
    <row r="168" spans="1:6" ht="13.5">
      <c r="A168" s="1"/>
      <c r="E168" s="26"/>
      <c r="F168" s="24"/>
    </row>
    <row r="169" spans="1:6" ht="13.5">
      <c r="A169" s="1"/>
      <c r="E169" s="26"/>
      <c r="F169" s="24"/>
    </row>
    <row r="170" spans="1:6" ht="13.5">
      <c r="A170" s="1"/>
      <c r="E170" s="26"/>
      <c r="F170" s="24"/>
    </row>
    <row r="171" spans="1:6" ht="13.5">
      <c r="A171" s="1"/>
      <c r="E171" s="26"/>
      <c r="F171" s="24"/>
    </row>
    <row r="172" spans="1:6" ht="13.5">
      <c r="A172" s="1"/>
      <c r="E172" s="26"/>
      <c r="F172" s="24"/>
    </row>
    <row r="173" spans="1:6" ht="13.5">
      <c r="A173" s="1"/>
      <c r="E173" s="26"/>
      <c r="F173" s="24"/>
    </row>
    <row r="174" spans="1:6" ht="13.5">
      <c r="A174" s="1"/>
      <c r="E174" s="26"/>
      <c r="F174" s="24"/>
    </row>
    <row r="175" spans="1:6" ht="13.5">
      <c r="A175" s="1"/>
      <c r="E175" s="26"/>
      <c r="F175" s="24"/>
    </row>
    <row r="176" spans="1:6" ht="13.5">
      <c r="A176" s="1"/>
      <c r="E176" s="26"/>
      <c r="F176" s="24"/>
    </row>
    <row r="177" spans="1:6" ht="13.5">
      <c r="A177" s="1"/>
      <c r="E177" s="26"/>
      <c r="F177" s="24"/>
    </row>
    <row r="178" spans="1:6" ht="13.5">
      <c r="A178" s="1"/>
      <c r="E178" s="26"/>
      <c r="F178" s="24"/>
    </row>
    <row r="179" spans="1:6" ht="13.5">
      <c r="A179" s="1"/>
      <c r="E179" s="26"/>
      <c r="F179" s="24"/>
    </row>
    <row r="180" spans="1:6" ht="13.5">
      <c r="A180" s="1"/>
      <c r="E180" s="26"/>
      <c r="F180" s="24"/>
    </row>
    <row r="181" spans="1:6" ht="13.5">
      <c r="A181" s="1"/>
      <c r="E181" s="26"/>
      <c r="F181" s="24"/>
    </row>
    <row r="182" spans="1:6" ht="13.5">
      <c r="A182" s="1"/>
      <c r="E182" s="26"/>
      <c r="F182" s="24"/>
    </row>
    <row r="183" spans="1:6" ht="13.5">
      <c r="A183" s="1"/>
      <c r="E183" s="26"/>
      <c r="F183" s="24"/>
    </row>
    <row r="184" spans="1:6" ht="13.5">
      <c r="A184" s="1"/>
      <c r="E184" s="26"/>
      <c r="F184" s="24"/>
    </row>
    <row r="185" spans="1:6" ht="13.5">
      <c r="A185" s="1"/>
      <c r="E185" s="26"/>
      <c r="F185" s="24"/>
    </row>
    <row r="186" spans="1:6" ht="13.5">
      <c r="A186" s="1"/>
      <c r="E186" s="26"/>
      <c r="F186" s="24"/>
    </row>
    <row r="187" spans="1:6" ht="13.5">
      <c r="A187" s="1"/>
      <c r="E187" s="26"/>
      <c r="F187" s="24"/>
    </row>
    <row r="188" spans="1:6" ht="13.5">
      <c r="A188" s="1"/>
      <c r="E188" s="26"/>
      <c r="F188" s="24"/>
    </row>
    <row r="189" spans="1:6" ht="13.5">
      <c r="A189" s="1"/>
      <c r="E189" s="26"/>
      <c r="F189" s="24"/>
    </row>
    <row r="190" spans="1:6" ht="13.5">
      <c r="A190" s="1"/>
      <c r="E190" s="26"/>
      <c r="F190" s="24"/>
    </row>
    <row r="191" spans="1:6" ht="13.5">
      <c r="A191" s="1"/>
      <c r="E191" s="26"/>
      <c r="F191" s="24"/>
    </row>
    <row r="192" spans="1:6" ht="13.5">
      <c r="A192" s="1"/>
      <c r="E192" s="26"/>
      <c r="F192" s="24"/>
    </row>
  </sheetData>
  <sheetProtection/>
  <mergeCells count="10">
    <mergeCell ref="A1:F1"/>
    <mergeCell ref="A4:F4"/>
    <mergeCell ref="B3:F3"/>
    <mergeCell ref="F35:F38"/>
    <mergeCell ref="A5:F5"/>
    <mergeCell ref="F39:F42"/>
    <mergeCell ref="A2:F2"/>
    <mergeCell ref="D6:F6"/>
    <mergeCell ref="B7:C7"/>
    <mergeCell ref="D7:E7"/>
  </mergeCells>
  <printOptions gridLines="1" horizontalCentered="1"/>
  <pageMargins left="0.24" right="0.39" top="0.98" bottom="0.79" header="0.5" footer="0.25"/>
  <pageSetup fitToHeight="2" fitToWidth="1" orientation="portrait" scale="60"/>
  <headerFooter alignWithMargins="0">
    <oddHeader xml:space="preserve">&amp;C&amp;"CG Omega,Regular"Conference Budget Worksheet for ACL/NAACL/EACL conference proposals
   &amp;"Times New Roman,Regular"                              </oddHeader>
    <oddFooter>&amp;L&amp;"Optima,Regular"&amp;K000000Template revised 2013-03-11&amp;R&amp;"Optima,Regular"&amp;K000000Page &amp;P</oddFooter>
  </headerFooter>
  <ignoredErrors>
    <ignoredError sqref="D74:E74"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Graeme Hirst</cp:lastModifiedBy>
  <cp:lastPrinted>2013-04-09T22:19:37Z</cp:lastPrinted>
  <dcterms:created xsi:type="dcterms:W3CDTF">1999-05-19T14:12:27Z</dcterms:created>
  <dcterms:modified xsi:type="dcterms:W3CDTF">2016-06-22T17:18:07Z</dcterms:modified>
  <cp:category/>
  <cp:version/>
  <cp:contentType/>
  <cp:contentStatus/>
</cp:coreProperties>
</file>